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autoCompressPictures="0"/>
  <mc:AlternateContent xmlns:mc="http://schemas.openxmlformats.org/markup-compatibility/2006">
    <mc:Choice Requires="x15">
      <x15ac:absPath xmlns:x15ac="http://schemas.microsoft.com/office/spreadsheetml/2010/11/ac" url="https://presspahn.sharepoint.com/Shared Documents/Quality/Policies/Conflict Materials CMRT/"/>
    </mc:Choice>
  </mc:AlternateContent>
  <xr:revisionPtr revIDLastSave="0" documentId="8_{A6609BEC-7BCD-4951-8CEE-4C03EF0D5C4C}"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05" yWindow="0" windowWidth="26010" windowHeight="2098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G64"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c r="B28" i="4"/>
  <c r="B40" i="4"/>
  <c r="F4" i="5"/>
  <c r="A2" i="2"/>
  <c r="A19" i="2"/>
  <c r="A37" i="2"/>
  <c r="A54" i="2"/>
  <c r="A72" i="2"/>
  <c r="C8" i="3"/>
  <c r="C16" i="3"/>
  <c r="C24" i="3"/>
  <c r="D2" i="4"/>
  <c r="B17" i="4"/>
  <c r="A9" i="6"/>
  <c r="H4" i="5"/>
  <c r="J14" i="6"/>
  <c r="I14" i="6"/>
  <c r="C14" i="6"/>
  <c r="J15" i="6"/>
  <c r="J16" i="6"/>
  <c r="J17" i="6"/>
  <c r="I17" i="6"/>
  <c r="C17" i="6"/>
  <c r="J25" i="6"/>
  <c r="B25" i="6"/>
  <c r="G25" i="6"/>
  <c r="H25" i="6"/>
  <c r="I25" i="6"/>
  <c r="C25" i="6"/>
  <c r="I26" i="6"/>
  <c r="J37" i="6"/>
  <c r="F37" i="6"/>
  <c r="B37" i="6"/>
  <c r="G37" i="6"/>
  <c r="H37" i="6"/>
  <c r="I37" i="6"/>
  <c r="C37" i="6"/>
  <c r="J45" i="6"/>
  <c r="F45" i="6"/>
  <c r="B45" i="6"/>
  <c r="G45" i="6"/>
  <c r="H45" i="6"/>
  <c r="I45" i="6"/>
  <c r="C45" i="6"/>
  <c r="I46" i="6"/>
  <c r="I54" i="6"/>
  <c r="J63" i="6"/>
  <c r="F24" i="6"/>
  <c r="F26" i="6"/>
  <c r="F54" i="6"/>
  <c r="F63" i="6"/>
  <c r="H63" i="6"/>
  <c r="I63" i="6"/>
  <c r="C63" i="6"/>
  <c r="J64" i="6"/>
  <c r="J66" i="6"/>
  <c r="I67" i="6"/>
  <c r="A1" i="8"/>
  <c r="I19" i="6"/>
  <c r="J26" i="6"/>
  <c r="B26" i="6"/>
  <c r="G26" i="6"/>
  <c r="H26" i="6"/>
  <c r="C26" i="6"/>
  <c r="I27" i="6"/>
  <c r="I39" i="6"/>
  <c r="J46" i="6"/>
  <c r="F46" i="6"/>
  <c r="B46" i="6"/>
  <c r="G46" i="6"/>
  <c r="H46" i="6"/>
  <c r="C46" i="6"/>
  <c r="I47" i="6"/>
  <c r="J54" i="6"/>
  <c r="H54" i="6"/>
  <c r="C54" i="6"/>
  <c r="I55" i="6"/>
  <c r="I56" i="6"/>
  <c r="F55" i="6"/>
  <c r="F56" i="6"/>
  <c r="H56" i="6"/>
  <c r="C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43" i="4"/>
  <c r="A28" i="6"/>
  <c r="A3" i="6"/>
  <c r="J19" i="6"/>
  <c r="G19" i="6"/>
  <c r="H19" i="6"/>
  <c r="C19" i="6"/>
  <c r="I20" i="6"/>
  <c r="J27" i="6"/>
  <c r="B27" i="6"/>
  <c r="G27" i="6"/>
  <c r="H27" i="6"/>
  <c r="C27" i="6"/>
  <c r="I29" i="6"/>
  <c r="I30" i="6"/>
  <c r="I31" i="6"/>
  <c r="I32" i="6"/>
  <c r="J39" i="6"/>
  <c r="F39" i="6"/>
  <c r="B39" i="6"/>
  <c r="G39" i="6"/>
  <c r="H39" i="6"/>
  <c r="C39" i="6"/>
  <c r="I40" i="6"/>
  <c r="J47" i="6"/>
  <c r="F47" i="6"/>
  <c r="B47" i="6"/>
  <c r="G47" i="6"/>
  <c r="H47" i="6"/>
  <c r="C47" i="6"/>
  <c r="J55" i="6"/>
  <c r="H55" i="6"/>
  <c r="C55" i="6"/>
  <c r="J56" i="6"/>
  <c r="I57" i="6"/>
  <c r="L66" i="6"/>
  <c r="J68" i="6"/>
  <c r="B4" i="8"/>
  <c r="A6" i="2"/>
  <c r="A14" i="2"/>
  <c r="A31" i="2"/>
  <c r="A57" i="2"/>
  <c r="B18" i="3"/>
  <c r="A7" i="2"/>
  <c r="A24" i="2"/>
  <c r="A41" i="2"/>
  <c r="A58" i="2"/>
  <c r="C2" i="3"/>
  <c r="C10" i="3"/>
  <c r="C18" i="3"/>
  <c r="C26" i="3"/>
  <c r="B13" i="4"/>
  <c r="B21" i="4"/>
  <c r="B38"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G20" i="6"/>
  <c r="H20" i="6"/>
  <c r="C20" i="6"/>
  <c r="I21" i="6"/>
  <c r="J29" i="6"/>
  <c r="F29" i="6"/>
  <c r="B29" i="6"/>
  <c r="G29" i="6"/>
  <c r="H29" i="6"/>
  <c r="C29" i="6"/>
  <c r="J30" i="6"/>
  <c r="F30" i="6"/>
  <c r="B30" i="6"/>
  <c r="G30" i="6"/>
  <c r="H30" i="6"/>
  <c r="C30" i="6"/>
  <c r="J31" i="6"/>
  <c r="F31" i="6"/>
  <c r="B31" i="6"/>
  <c r="G31" i="6"/>
  <c r="H31" i="6"/>
  <c r="C31" i="6"/>
  <c r="J32" i="6"/>
  <c r="F32" i="6"/>
  <c r="B32" i="6"/>
  <c r="G32" i="6"/>
  <c r="H32" i="6"/>
  <c r="C32" i="6"/>
  <c r="J40" i="6"/>
  <c r="F40" i="6"/>
  <c r="B40" i="6"/>
  <c r="G40" i="6"/>
  <c r="H40" i="6"/>
  <c r="C40" i="6"/>
  <c r="I41" i="6"/>
  <c r="I49" i="6"/>
  <c r="J57" i="6"/>
  <c r="F57" i="6"/>
  <c r="H57" i="6"/>
  <c r="C57" i="6"/>
  <c r="I58" i="6"/>
  <c r="L67" i="6"/>
  <c r="A1" i="7"/>
  <c r="D4" i="8"/>
  <c r="C3" i="6"/>
  <c r="I4" i="6"/>
  <c r="I5" i="6"/>
  <c r="J21" i="6"/>
  <c r="G21" i="6"/>
  <c r="H21" i="6"/>
  <c r="C21" i="6"/>
  <c r="I22" i="6"/>
  <c r="I34" i="6"/>
  <c r="J41" i="6"/>
  <c r="F41" i="6"/>
  <c r="B41" i="6"/>
  <c r="G41" i="6"/>
  <c r="H41" i="6"/>
  <c r="C41" i="6"/>
  <c r="I42" i="6"/>
  <c r="J49" i="6"/>
  <c r="F49" i="6"/>
  <c r="B49" i="6"/>
  <c r="G49" i="6"/>
  <c r="H49" i="6"/>
  <c r="C49" i="6"/>
  <c r="I50" i="6"/>
  <c r="J58" i="6"/>
  <c r="F58" i="6"/>
  <c r="H58" i="6"/>
  <c r="C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G22" i="6"/>
  <c r="H22" i="6"/>
  <c r="C22" i="6"/>
  <c r="J34" i="6"/>
  <c r="F34" i="6"/>
  <c r="B34" i="6"/>
  <c r="G34" i="6"/>
  <c r="H34" i="6"/>
  <c r="C34" i="6"/>
  <c r="I35" i="6"/>
  <c r="J42" i="6"/>
  <c r="F42" i="6"/>
  <c r="B42" i="6"/>
  <c r="G42" i="6"/>
  <c r="H42" i="6"/>
  <c r="C42" i="6"/>
  <c r="J50" i="6"/>
  <c r="F50" i="6"/>
  <c r="B50" i="6"/>
  <c r="G50" i="6"/>
  <c r="H50" i="6"/>
  <c r="C50" i="6"/>
  <c r="I51" i="6"/>
  <c r="J59" i="6"/>
  <c r="F59" i="6"/>
  <c r="H59" i="6"/>
  <c r="C59" i="6"/>
  <c r="I60" i="6"/>
  <c r="C5" i="7"/>
  <c r="D1" i="6"/>
  <c r="J6" i="6"/>
  <c r="J7" i="6"/>
  <c r="C7" i="6"/>
  <c r="J8" i="6"/>
  <c r="C8" i="6"/>
  <c r="J9" i="6"/>
  <c r="C9" i="6"/>
  <c r="J10" i="6"/>
  <c r="C10" i="6"/>
  <c r="J11" i="6"/>
  <c r="C11" i="6"/>
  <c r="J12" i="6"/>
  <c r="C12" i="6"/>
  <c r="I24" i="6"/>
  <c r="J35" i="6"/>
  <c r="F35" i="6"/>
  <c r="B35" i="6"/>
  <c r="G35" i="6"/>
  <c r="H35" i="6"/>
  <c r="C35" i="6"/>
  <c r="I36" i="6"/>
  <c r="I44" i="6"/>
  <c r="J51" i="6"/>
  <c r="F51" i="6"/>
  <c r="H51" i="6"/>
  <c r="C51" i="6"/>
  <c r="I52" i="6"/>
  <c r="J60" i="6"/>
  <c r="F60" i="6"/>
  <c r="H60" i="6"/>
  <c r="C60" i="6"/>
  <c r="I62" i="6"/>
  <c r="I65" i="6"/>
  <c r="F5" i="7"/>
  <c r="B10" i="4"/>
  <c r="A6" i="6"/>
  <c r="B18" i="4"/>
  <c r="A10" i="6"/>
  <c r="G25" i="4"/>
  <c r="B44" i="4"/>
  <c r="A29" i="6"/>
  <c r="B49" i="4"/>
  <c r="A33" i="6"/>
  <c r="B85" i="4"/>
  <c r="A60" i="6"/>
  <c r="A4" i="5"/>
  <c r="I4" i="5"/>
  <c r="I15" i="6"/>
  <c r="I16" i="6"/>
  <c r="J24" i="6"/>
  <c r="B24" i="6"/>
  <c r="G24" i="6"/>
  <c r="H24" i="6"/>
  <c r="C24" i="6"/>
  <c r="J36" i="6"/>
  <c r="F36" i="6"/>
  <c r="B36" i="6"/>
  <c r="G36" i="6"/>
  <c r="H36" i="6"/>
  <c r="C36" i="6"/>
  <c r="J44" i="6"/>
  <c r="F44" i="6"/>
  <c r="B44" i="6"/>
  <c r="G44" i="6"/>
  <c r="H44" i="6"/>
  <c r="C44" i="6"/>
  <c r="J52" i="6"/>
  <c r="F52" i="6"/>
  <c r="B52" i="6"/>
  <c r="G52" i="6"/>
  <c r="H52" i="6"/>
  <c r="C52" i="6"/>
  <c r="J62" i="6"/>
  <c r="F62" i="6"/>
  <c r="H62" i="6"/>
  <c r="C62" i="6"/>
  <c r="I64" i="6"/>
  <c r="J65" i="6"/>
  <c r="I66" i="6"/>
  <c r="B61"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1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D41" i="6"/>
  <c r="D36" i="6"/>
  <c r="D51" i="6"/>
  <c r="D45" i="6"/>
  <c r="F66" i="6"/>
  <c r="D5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D42" i="6"/>
  <c r="F68" i="6"/>
  <c r="D52"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D44" i="6"/>
  <c r="F65" i="6"/>
  <c r="D39" i="6"/>
  <c r="D35" i="6"/>
  <c r="D40" i="6"/>
  <c r="D46" i="6"/>
  <c r="D29" i="6"/>
  <c r="D49" i="6"/>
  <c r="D19" i="6"/>
  <c r="K65" i="6"/>
  <c r="D24" i="6"/>
  <c r="D27" i="6"/>
  <c r="D20" i="6"/>
  <c r="C2" i="6"/>
  <c r="B2" i="6"/>
  <c r="D25" i="6"/>
  <c r="D26" i="6"/>
  <c r="D21" i="6"/>
  <c r="D22" i="6"/>
  <c r="D47" i="6"/>
  <c r="D34" i="6"/>
  <c r="D31" i="6"/>
  <c r="D30" i="6"/>
  <c r="D32" i="6"/>
  <c r="D60" i="6"/>
  <c r="D58" i="6"/>
  <c r="D63" i="6"/>
  <c r="D62" i="6"/>
  <c r="D54" i="6"/>
  <c r="D57"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J5" i="5"/>
  <c r="H5" i="5"/>
  <c r="G5" i="5"/>
  <c r="F5" i="5"/>
  <c r="R5" i="5"/>
  <c r="E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G69" i="6"/>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<sst xmlns="http://schemas.openxmlformats.org/spreadsheetml/2006/main" count="22539" uniqueCount="15888">
  <si>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</si>
  <si>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</si>
  <si>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</si>
  <si>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</si>
  <si>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</si>
  <si>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</si>
  <si>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</si>
  <si>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</si>
  <si>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</si>
  <si>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</si>
  <si>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</si>
  <si>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</si>
  <si>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</si>
  <si>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</si>
  <si>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</si>
  <si>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</si>
  <si>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</si>
  <si>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</si>
  <si>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</si>
  <si>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</si>
  <si>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</si>
  <si>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</si>
  <si>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</si>
  <si>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</si>
  <si>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</si>
  <si>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</si>
  <si>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</si>
  <si>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</si>
  <si>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</si>
  <si>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</si>
  <si>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</si>
  <si>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</si>
  <si>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</si>
  <si>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</si>
  <si>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</si>
  <si>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</si>
  <si>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</si>
  <si>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</si>
  <si>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</si>
  <si>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</si>
  <si>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</si>
  <si>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</si>
  <si>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</si>
  <si>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</si>
  <si>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</si>
  <si>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</si>
  <si>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</si>
  <si>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</si>
  <si>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</si>
  <si>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</si>
  <si>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</si>
  <si>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</si>
  <si>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</si>
  <si>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</si>
  <si>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</si>
  <si>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</si>
  <si>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</si>
  <si>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</si>
  <si>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</si>
  <si>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</si>
  <si>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</si>
  <si>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</si>
  <si>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</si>
  <si>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</si>
  <si>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</si>
  <si>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</si>
  <si>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</si>
  <si>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</si>
  <si>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</si>
  <si>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</si>
  <si>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</si>
  <si>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</si>
  <si>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</si>
  <si>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</si>
  <si>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</si>
  <si>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</si>
  <si>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</si>
  <si>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</si>
  <si>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</si>
  <si>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</si>
  <si>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</si>
  <si>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</si>
  <si>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</si>
  <si>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</si>
  <si>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</si>
  <si>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</si>
  <si>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</si>
  <si>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</si>
  <si>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</si>
  <si>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</si>
  <si>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</si>
  <si>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</si>
  <si>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</si>
  <si>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</si>
  <si>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</si>
  <si>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</si>
  <si>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</si>
  <si>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</si>
  <si>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</si>
  <si>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</si>
  <si>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</si>
  <si>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</si>
  <si>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</si>
  <si>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</si>
  <si>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</si>
  <si>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</si>
  <si>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</si>
  <si>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</si>
  <si>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</si>
  <si>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</si>
  <si>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</si>
  <si>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</si>
  <si>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</si>
  <si>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</si>
  <si>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</si>
  <si>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</si>
  <si>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</si>
  <si>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</si>
  <si>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</si>
  <si>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</si>
  <si>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</si>
  <si>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</si>
  <si>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</si>
  <si>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</si>
  <si>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</si>
  <si>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</si>
  <si>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</si>
  <si>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</si>
  <si>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</si>
  <si>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</si>
  <si>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</si>
  <si>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</si>
  <si>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</si>
  <si>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</si>
  <si>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</si>
  <si>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</si>
  <si>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</si>
  <si>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</si>
  <si>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</si>
  <si>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</si>
  <si>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</si>
  <si>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</si>
  <si>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</si>
  <si>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</si>
  <si>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</si>
  <si>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</si>
  <si>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</si>
  <si>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</si>
  <si>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</si>
  <si>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</si>
  <si>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</si>
  <si>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</si>
  <si>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</si>
  <si>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</si>
  <si>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</si>
  <si>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</si>
  <si>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</si>
  <si>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</si>
  <si>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</si>
  <si>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</si>
  <si>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</si>
  <si>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</si>
  <si>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</si>
  <si>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</si>
  <si>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</si>
  <si>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</si>
  <si>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</si>
  <si>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</si>
  <si>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</si>
  <si>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</si>
  <si>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</si>
  <si>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</si>
  <si>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</si>
  <si>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</si>
  <si>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</si>
  <si>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</si>
  <si>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</si>
  <si>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</si>
  <si>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</si>
  <si>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</si>
  <si>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</si>
  <si>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</si>
  <si>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</si>
  <si>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</si>
  <si>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</si>
  <si>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</si>
  <si>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</si>
  <si>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</si>
  <si>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</si>
  <si>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</si>
  <si>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</si>
  <si>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</si>
  <si>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</si>
  <si>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</si>
  <si>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</si>
  <si>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</si>
  <si>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</si>
  <si>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</si>
  <si>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</si>
  <si>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</si>
  <si>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</si>
  <si>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</si>
  <si>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</si>
  <si>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</si>
  <si>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</si>
  <si>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</si>
  <si>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</si>
  <si>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</si>
  <si>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</si>
  <si>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</si>
  <si>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</si>
  <si>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</si>
  <si>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</si>
  <si>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</si>
  <si>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</si>
  <si>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</si>
  <si>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</si>
  <si>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</si>
  <si>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</si>
  <si>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</si>
  <si>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</si>
  <si>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</si>
  <si>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</si>
  <si>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</si>
  <si>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</si>
  <si>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</si>
  <si>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</si>
  <si>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</si>
  <si>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</si>
  <si>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</si>
  <si>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</si>
  <si>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</si>
  <si>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</si>
  <si>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</si>
  <si>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</si>
  <si>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</si>
  <si>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</si>
  <si>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</si>
  <si>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</si>
  <si>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</si>
  <si>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</si>
  <si>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</si>
  <si>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</si>
  <si>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</si>
  <si>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</si>
  <si>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</si>
  <si>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</si>
  <si>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</si>
  <si>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</si>
  <si>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</si>
  <si>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</si>
  <si>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</si>
  <si>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</si>
  <si>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</si>
  <si>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</si>
  <si>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</si>
  <si>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</si>
  <si>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</si>
  <si>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</si>
  <si>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</si>
  <si>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</si>
  <si>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</si>
  <si>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</si>
  <si>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</si>
  <si>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</si>
  <si>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</si>
  <si>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</si>
  <si>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</si>
  <si>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</si>
  <si>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</si>
  <si>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</si>
  <si>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</si>
  <si>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</si>
  <si>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</si>
  <si>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</si>
  <si>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</si>
  <si>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</si>
  <si>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</si>
  <si>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</si>
  <si>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</si>
  <si>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</si>
  <si>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</si>
  <si>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</si>
  <si>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</si>
  <si>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</si>
  <si>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</si>
  <si>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</si>
  <si>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</si>
  <si>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</si>
  <si>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</si>
  <si>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</si>
  <si>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</si>
  <si>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</si>
  <si>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</si>
  <si>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</si>
  <si>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</si>
  <si>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</si>
  <si>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</si>
  <si>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</si>
  <si>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</si>
  <si>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</si>
  <si>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</si>
  <si>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</si>
  <si>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</si>
  <si>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</si>
  <si>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</si>
  <si>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</si>
  <si>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</si>
  <si>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</si>
  <si>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</si>
  <si>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</si>
  <si>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</si>
  <si>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</si>
  <si>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</si>
  <si>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</si>
  <si>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</si>
  <si>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</si>
  <si>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</si>
  <si>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</si>
  <si>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</si>
  <si>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</si>
  <si>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</si>
  <si>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</si>
  <si>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</si>
  <si>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</si>
  <si>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</si>
  <si>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</si>
  <si>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</si>
  <si>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</si>
  <si>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</si>
  <si>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</si>
  <si>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</si>
  <si>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</si>
  <si>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</si>
  <si>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</si>
  <si>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</si>
  <si>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</si>
  <si>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</si>
  <si>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</si>
  <si>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</si>
  <si>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</si>
  <si>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</si>
  <si>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</si>
  <si>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</si>
  <si>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</si>
  <si>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</si>
  <si>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</si>
  <si>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</si>
  <si>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</si>
  <si>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</si>
  <si>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</si>
  <si>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</si>
  <si>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</si>
  <si>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</si>
  <si>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</si>
  <si>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</si>
  <si>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</si>
  <si>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</si>
  <si>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</si>
  <si>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</si>
  <si>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</si>
  <si>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</si>
  <si>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</si>
  <si>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</si>
  <si>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</si>
  <si>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</si>
  <si>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</si>
  <si>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</si>
  <si>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</si>
  <si>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</si>
  <si>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</si>
  <si>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</si>
  <si>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</si>
  <si>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</si>
  <si>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</si>
  <si>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</si>
  <si>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</si>
  <si>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</si>
  <si>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</si>
  <si>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</si>
  <si>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</si>
  <si>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</si>
  <si>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</si>
  <si>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</si>
  <si>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</si>
  <si>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</si>
  <si>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</si>
  <si>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</si>
  <si>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</si>
  <si>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</si>
  <si>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</si>
  <si>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</si>
  <si>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</si>
  <si>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</si>
  <si>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</si>
  <si>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</si>
  <si>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</si>
  <si>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</si>
  <si>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</si>
  <si>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</si>
  <si>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</si>
  <si>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</si>
  <si>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</si>
  <si>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</si>
  <si>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</si>
  <si>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</si>
  <si>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</si>
  <si>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</si>
  <si>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</si>
  <si>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</si>
  <si>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</si>
  <si>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</si>
  <si>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</si>
  <si>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</si>
  <si>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</si>
  <si>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</si>
  <si>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</si>
  <si>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</si>
  <si>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</si>
  <si>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</si>
  <si>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</si>
  <si>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</si>
  <si>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</si>
  <si>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</si>
  <si>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</si>
  <si>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</si>
  <si>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</si>
  <si>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</si>
  <si>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</si>
  <si>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</si>
  <si>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</si>
  <si>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</si>
  <si>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</si>
  <si>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</si>
  <si>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</si>
  <si>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</si>
  <si>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</si>
  <si>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</si>
  <si>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</si>
  <si>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</si>
  <si>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</si>
  <si>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</si>
  <si>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</si>
  <si>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</si>
  <si>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</si>
  <si>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</si>
  <si>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</si>
  <si>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</si>
  <si>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</si>
  <si>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</si>
  <si>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</si>
  <si>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</si>
  <si>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</si>
  <si>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</si>
  <si>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</si>
  <si>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</si>
  <si>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</si>
  <si>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</si>
  <si>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</si>
  <si>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</si>
  <si>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</si>
  <si>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</si>
  <si>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</si>
  <si>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</si>
  <si>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</si>
  <si>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</si>
  <si>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</si>
  <si>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</si>
  <si>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</si>
  <si>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</si>
  <si>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</si>
  <si>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</si>
  <si>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</si>
  <si>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</si>
  <si>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</si>
  <si>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</si>
  <si>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</si>
  <si>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</si>
  <si>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</si>
  <si>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</si>
  <si>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</si>
  <si>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</si>
  <si>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</si>
  <si>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</si>
  <si>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</si>
  <si>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</si>
  <si>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</si>
  <si>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</si>
  <si>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</si>
  <si>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</si>
  <si>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</si>
  <si>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</si>
  <si>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</si>
  <si>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</si>
  <si>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</si>
  <si>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</si>
  <si>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</si>
  <si>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</si>
  <si>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</si>
  <si>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</si>
  <si>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</si>
  <si>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</si>
  <si>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</si>
  <si>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</si>
  <si>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</si>
  <si>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</si>
  <si>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</si>
  <si>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</si>
  <si>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</si>
  <si>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</si>
  <si>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</si>
  <si>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</si>
  <si>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</si>
  <si>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</si>
  <si>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</si>
  <si>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</si>
  <si>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</si>
  <si>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</si>
  <si>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</si>
  <si>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</si>
  <si>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</si>
  <si>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</si>
  <si>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</si>
  <si>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</si>
  <si>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</si>
  <si>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</si>
  <si>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</si>
  <si>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</si>
  <si>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</si>
  <si>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</si>
  <si>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</si>
  <si>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</si>
  <si>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</si>
  <si>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</si>
  <si>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</si>
  <si>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</si>
  <si>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</si>
  <si>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</si>
  <si>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</si>
  <si>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</si>
  <si>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</si>
  <si>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</si>
  <si>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</si>
  <si>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</si>
  <si>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</si>
  <si>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</si>
  <si>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</si>
  <si>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</si>
  <si>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</si>
  <si>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</si>
  <si>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</si>
  <si>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</si>
  <si>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</si>
  <si>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</si>
  <si>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</si>
  <si>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</si>
  <si>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</si>
  <si>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</si>
  <si>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</si>
  <si>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</si>
  <si>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</si>
  <si>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</si>
  <si>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</si>
  <si>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</si>
  <si>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</si>
  <si>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</si>
  <si>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</si>
  <si>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</si>
  <si>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</si>
  <si>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</si>
  <si>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</si>
  <si>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</si>
  <si>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</si>
  <si>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</si>
  <si>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</si>
  <si>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</si>
  <si>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</si>
  <si>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</si>
  <si>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</si>
  <si>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</si>
  <si>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</si>
  <si>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</si>
  <si>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</si>
  <si>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</si>
  <si>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</si>
  <si>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</si>
  <si>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</si>
  <si>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</si>
  <si>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</si>
  <si>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</si>
  <si>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</si>
  <si>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</si>
  <si>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</si>
  <si>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</si>
  <si>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</si>
  <si>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</si>
  <si>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</si>
  <si>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</si>
  <si>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</si>
  <si>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</si>
  <si>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</si>
  <si>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</si>
  <si>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</si>
  <si>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</si>
  <si>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</si>
  <si>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</si>
  <si>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</si>
  <si>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</si>
  <si>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</si>
  <si>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</si>
  <si>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</si>
  <si>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</si>
  <si>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</si>
  <si>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</si>
  <si>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</si>
  <si>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</si>
  <si>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</si>
  <si>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</si>
  <si>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</si>
  <si>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</si>
  <si>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</si>
  <si>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</si>
  <si>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</si>
  <si>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</si>
  <si>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</si>
  <si>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</si>
  <si>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</si>
  <si>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</si>
  <si>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</si>
  <si>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</si>
  <si>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</si>
  <si>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</si>
  <si>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</si>
  <si>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</si>
  <si>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</si>
  <si>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</si>
  <si>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</si>
  <si>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</si>
  <si>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</si>
  <si>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</si>
  <si>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</si>
  <si>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</si>
  <si>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</si>
  <si>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</si>
  <si>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</si>
  <si>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</si>
  <si>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</si>
  <si>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</si>
  <si>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</si>
  <si>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</si>
  <si>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</si>
  <si>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</si>
  <si>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</si>
  <si>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</si>
  <si>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</si>
  <si>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</si>
  <si>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</si>
  <si>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</si>
  <si>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</si>
  <si>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</si>
  <si>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</si>
  <si>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</si>
  <si>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</si>
  <si>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</si>
  <si>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</si>
  <si>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</si>
  <si>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</si>
  <si>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</si>
  <si>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</si>
  <si>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</si>
  <si>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</si>
  <si>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</si>
  <si>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</si>
  <si>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</si>
  <si>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</si>
  <si>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</si>
  <si>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</si>
  <si>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</si>
  <si>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</si>
  <si>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</si>
  <si>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</si>
  <si>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</si>
  <si>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</si>
  <si>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</si>
  <si>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</si>
  <si>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</si>
  <si>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</si>
  <si>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</si>
  <si>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</si>
  <si>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</si>
  <si>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</si>
  <si>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</si>
  <si>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</si>
  <si>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</si>
  <si>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</si>
  <si>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</si>
  <si>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</si>
  <si>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</si>
  <si>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</si>
  <si>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</si>
  <si>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</si>
  <si>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</si>
  <si>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</si>
  <si>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</si>
  <si>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</si>
  <si>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</si>
  <si>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</si>
  <si>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</si>
  <si>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</si>
  <si>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</si>
  <si>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</si>
  <si>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</si>
  <si>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</si>
  <si>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</si>
  <si>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</si>
  <si>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</si>
  <si>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</si>
  <si>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</si>
  <si>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</si>
  <si>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</si>
  <si>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</si>
  <si>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</si>
  <si>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</si>
  <si>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</si>
  <si>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</si>
  <si>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</si>
  <si>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</si>
  <si>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</si>
  <si>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</si>
  <si>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</si>
  <si>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</si>
  <si>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</si>
  <si>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</si>
  <si>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</si>
  <si>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</si>
  <si>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</si>
  <si>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</si>
  <si>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</si>
  <si>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</si>
  <si>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</si>
  <si>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</si>
  <si>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</si>
  <si>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</si>
  <si>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</si>
  <si>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</si>
  <si>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</si>
  <si>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</si>
  <si>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</si>
  <si>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</si>
  <si>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</si>
  <si>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</si>
  <si>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</si>
  <si>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</si>
  <si>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</si>
  <si>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</si>
  <si>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</si>
  <si>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</si>
  <si>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</si>
  <si>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</si>
  <si>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</si>
  <si>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</si>
  <si>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</si>
  <si>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</si>
  <si>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</si>
  <si>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</si>
  <si>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</si>
  <si>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</si>
  <si>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</si>
  <si>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</si>
  <si>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</si>
  <si>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</si>
  <si>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</si>
  <si>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</si>
  <si>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</si>
  <si>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</si>
  <si>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</si>
  <si>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</si>
  <si>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</si>
  <si>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</si>
  <si>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</si>
  <si>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</si>
  <si>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</si>
  <si>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</si>
  <si>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</si>
  <si>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</si>
  <si>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</si>
  <si>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</si>
  <si>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</si>
  <si>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</si>
  <si>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</si>
  <si>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</si>
  <si>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</si>
  <si>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</si>
  <si>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</si>
  <si>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</si>
  <si>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</si>
  <si>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</si>
  <si>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</si>
  <si>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</si>
  <si>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</si>
  <si>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</si>
  <si>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</si>
  <si>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</si>
  <si>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</si>
  <si>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</si>
  <si>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</si>
  <si>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</si>
  <si>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</si>
  <si>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</si>
  <si>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</si>
  <si>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</si>
  <si>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</si>
  <si>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</si>
  <si>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</si>
  <si>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</si>
  <si>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</si>
  <si>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</si>
  <si>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</si>
  <si>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</si>
  <si>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</si>
  <si>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</si>
  <si>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</si>
  <si>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</si>
  <si>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</si>
  <si>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</si>
  <si>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</si>
  <si>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</si>
  <si>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</si>
  <si>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</si>
  <si>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</si>
  <si>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</si>
  <si>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</si>
  <si>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</si>
  <si>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</si>
  <si>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</si>
  <si>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</si>
  <si>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</si>
  <si>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</si>
  <si>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</si>
  <si>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</si>
  <si>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</si>
  <si>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</si>
  <si>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</si>
  <si>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</si>
  <si>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</si>
  <si>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</si>
  <si>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</si>
  <si>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</si>
  <si>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</si>
  <si>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</si>
  <si>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</si>
  <si>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</si>
  <si>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</si>
  <si>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</si>
  <si>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</si>
  <si>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</si>
  <si>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</si>
  <si>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</si>
  <si>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</si>
  <si>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</si>
  <si>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</si>
  <si>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</si>
  <si>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</si>
  <si>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</si>
  <si>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</si>
  <si>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</si>
  <si>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</si>
  <si>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</si>
  <si>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</si>
  <si>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</si>
  <si>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</si>
  <si>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</si>
  <si>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</si>
  <si>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</si>
  <si>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</si>
  <si>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</si>
  <si>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</si>
  <si>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</si>
  <si>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</si>
  <si>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</si>
  <si>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</si>
  <si>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</si>
  <si>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</si>
  <si>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</si>
  <si>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</si>
  <si>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</si>
  <si>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</si>
  <si>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</si>
  <si>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</si>
  <si>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</si>
  <si>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</si>
  <si>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</si>
  <si>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</si>
  <si>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</si>
  <si>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</si>
  <si>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</si>
  <si>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</si>
  <si>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</si>
  <si>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</si>
  <si>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</si>
  <si>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</si>
  <si>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</si>
  <si>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</si>
  <si>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</si>
  <si>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</si>
  <si>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</si>
  <si>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</si>
  <si>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</si>
  <si>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</si>
  <si>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</si>
  <si>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</si>
  <si>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</si>
  <si>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</si>
  <si>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</si>
  <si>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</si>
  <si>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</si>
  <si>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</si>
  <si>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</si>
  <si>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</si>
  <si>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</si>
  <si>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</si>
  <si>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</si>
  <si>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</si>
  <si>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</si>
  <si>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</si>
  <si>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</si>
  <si>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</si>
  <si>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</si>
  <si>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</si>
  <si>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</si>
  <si>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</si>
  <si>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</si>
  <si>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</si>
  <si>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</si>
  <si>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</si>
  <si>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</si>
  <si>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</si>
  <si>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</si>
  <si>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</si>
  <si>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</si>
  <si>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</si>
  <si>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</si>
  <si>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</si>
  <si>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</si>
  <si>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</si>
  <si>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</si>
  <si>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</si>
  <si>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</si>
  <si>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</si>
  <si>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</si>
  <si>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</si>
  <si>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</si>
  <si>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</si>
  <si>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</si>
  <si>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</si>
  <si>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</si>
  <si>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</si>
  <si>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</si>
  <si>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</si>
  <si>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</si>
  <si>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</si>
  <si>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</si>
  <si>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</si>
  <si>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</si>
  <si>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</si>
  <si>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</si>
  <si>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</si>
  <si>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</si>
  <si>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</si>
  <si>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</si>
  <si>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</si>
  <si>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</si>
  <si>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</si>
  <si>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</si>
  <si>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</si>
  <si>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</si>
  <si>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</si>
  <si>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</si>
  <si>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</si>
  <si>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</si>
  <si>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</si>
  <si>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</si>
  <si>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</si>
  <si>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</si>
  <si>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</si>
  <si>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</si>
  <si>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</si>
  <si>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</si>
  <si>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</si>
  <si>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</si>
  <si>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</si>
  <si>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</si>
  <si>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</si>
  <si>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</si>
  <si>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</si>
  <si>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</si>
  <si>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</si>
  <si>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</si>
  <si>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</si>
  <si>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</si>
  <si>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</si>
  <si>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</si>
  <si>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</si>
  <si>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</si>
  <si>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</si>
  <si>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</si>
  <si>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</si>
  <si>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</si>
  <si>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</si>
  <si>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</si>
  <si>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</si>
  <si>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</si>
  <si>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</si>
  <si>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</si>
  <si>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</si>
  <si>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</si>
  <si>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</si>
  <si>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</si>
  <si>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</si>
  <si>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</si>
  <si>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</si>
  <si>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</si>
  <si>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</si>
  <si>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</si>
  <si>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</si>
  <si>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</si>
  <si>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</si>
  <si>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</si>
  <si>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</si>
  <si>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</si>
  <si>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</si>
  <si>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</si>
  <si>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</si>
  <si>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</si>
  <si>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</si>
  <si>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</si>
  <si>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</si>
  <si>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</si>
  <si>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</si>
  <si>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</si>
  <si>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</si>
  <si>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</si>
  <si>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</si>
  <si>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</si>
  <si>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</si>
  <si>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</si>
  <si>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</si>
  <si>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</si>
  <si>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</si>
  <si>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</si>
  <si>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</si>
  <si>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</si>
  <si>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</si>
  <si>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</si>
  <si>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</si>
  <si>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</si>
  <si>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</si>
  <si>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</si>
  <si>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</si>
  <si>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</si>
  <si>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</si>
  <si>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</si>
  <si>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</si>
  <si>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</si>
  <si>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</si>
  <si>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</si>
  <si>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</si>
  <si>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</si>
  <si>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</si>
  <si>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</si>
  <si>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</si>
  <si>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</si>
  <si>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</si>
  <si>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</si>
  <si>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</si>
  <si>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</si>
  <si>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</si>
  <si>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</si>
  <si>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</si>
  <si>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</si>
  <si>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</si>
  <si>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</si>
  <si>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</si>
  <si>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</si>
  <si>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</si>
  <si>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</si>
  <si>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</si>
  <si>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</si>
  <si>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</si>
  <si>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</si>
  <si>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</si>
  <si>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</si>
  <si>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</si>
  <si>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</si>
  <si>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</si>
  <si>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</si>
  <si>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</si>
  <si>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</si>
  <si>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</si>
  <si>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</si>
  <si>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</si>
  <si>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</si>
  <si>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</si>
  <si>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</si>
  <si>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</si>
  <si>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</si>
  <si>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</si>
  <si>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</si>
  <si>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</si>
  <si>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</si>
  <si>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</si>
  <si>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</si>
  <si>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</si>
  <si>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</si>
  <si>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</si>
  <si>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</si>
  <si>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</si>
  <si>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</si>
  <si>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</si>
  <si>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</si>
  <si>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</si>
  <si>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</si>
  <si>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</si>
  <si>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</si>
  <si>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</si>
  <si>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</si>
  <si>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</si>
  <si>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</si>
  <si>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</si>
  <si>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</si>
  <si>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</si>
  <si>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</si>
  <si>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</si>
  <si>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</si>
  <si>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</si>
  <si>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</si>
  <si>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</si>
  <si>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</si>
  <si>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</si>
  <si>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</si>
  <si>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</si>
  <si>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</si>
  <si>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</si>
  <si>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</si>
  <si>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</si>
  <si>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</si>
  <si>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</si>
  <si>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</si>
  <si>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</si>
  <si>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</si>
  <si>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</si>
  <si>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</si>
  <si>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</si>
  <si>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</si>
  <si>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</si>
  <si>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</si>
  <si>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</si>
  <si>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</si>
  <si>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</si>
  <si>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</si>
  <si>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</si>
  <si>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</si>
  <si>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</si>
  <si>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</si>
  <si>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</si>
  <si>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</si>
  <si>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</si>
  <si>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</si>
  <si>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</si>
  <si>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</si>
  <si>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</si>
  <si>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</si>
  <si>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</si>
  <si>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</si>
  <si>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</si>
  <si>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</si>
  <si>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</si>
  <si>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</si>
  <si>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</si>
  <si>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</si>
  <si>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</si>
  <si>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</si>
  <si>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</si>
  <si>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</si>
  <si>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</si>
  <si>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</si>
  <si>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</si>
  <si>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</si>
  <si>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</si>
  <si>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</si>
  <si>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</si>
  <si>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</si>
  <si>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</si>
  <si>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</si>
  <si>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</si>
  <si>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</si>
  <si>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</si>
  <si>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</si>
  <si>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</si>
  <si>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</si>
  <si>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</si>
  <si>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</si>
  <si>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</si>
  <si>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</si>
  <si>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</si>
  <si>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</si>
  <si>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</si>
  <si>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</si>
  <si>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</si>
  <si>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</si>
  <si>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</si>
  <si>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</si>
  <si>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</si>
  <si>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</si>
  <si>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</si>
  <si>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</si>
  <si>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</si>
  <si>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</si>
  <si>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</si>
  <si>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</si>
  <si>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</si>
  <si>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</si>
  <si>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</si>
  <si>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</si>
  <si>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</si>
  <si>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</si>
  <si>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</si>
  <si>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</si>
  <si>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</si>
  <si>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</si>
  <si>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</si>
  <si>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</si>
  <si>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</si>
  <si>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</si>
  <si>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</si>
  <si>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</si>
  <si>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</si>
  <si>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</si>
  <si>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</si>
  <si>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</si>
  <si>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</si>
  <si>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</si>
  <si>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</si>
  <si>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</si>
  <si>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</si>
  <si>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</si>
  <si>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</si>
  <si>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</si>
  <si>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</si>
  <si>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</si>
  <si>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</si>
  <si>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</si>
  <si>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</si>
  <si>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</si>
  <si>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</si>
  <si>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</si>
  <si>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</si>
  <si>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</si>
  <si>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</si>
  <si>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</si>
  <si>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</si>
  <si>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</si>
  <si>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</si>
  <si>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</si>
  <si>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</si>
  <si>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</si>
  <si>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</si>
  <si>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</si>
  <si>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</si>
  <si>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</si>
  <si>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</si>
  <si>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</si>
  <si>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</si>
  <si>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</si>
  <si>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</si>
  <si>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</si>
  <si>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</si>
  <si>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</si>
  <si>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</si>
  <si>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</si>
  <si>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</si>
  <si>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</si>
  <si>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</si>
  <si>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</si>
  <si>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</si>
  <si>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</si>
  <si>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</si>
  <si>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</si>
  <si>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</si>
  <si>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</si>
  <si>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</si>
  <si>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</si>
  <si>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</si>
  <si>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</si>
  <si>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</si>
  <si>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</si>
  <si>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</si>
  <si>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</si>
  <si>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</si>
  <si>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</si>
  <si>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</si>
  <si>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</si>
  <si>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</si>
  <si>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</si>
  <si>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</si>
  <si>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</si>
  <si>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</si>
  <si>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</si>
  <si>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</si>
  <si>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</si>
  <si>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</si>
  <si>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</si>
  <si>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</si>
  <si>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</si>
  <si>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</si>
  <si>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</si>
  <si>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</si>
  <si>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</si>
  <si>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</si>
  <si>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</si>
  <si>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</si>
  <si>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</si>
  <si>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</si>
  <si>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</si>
  <si>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</si>
  <si>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</si>
  <si>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</si>
  <si>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</si>
  <si>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</si>
  <si>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</si>
  <si>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</si>
  <si>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</si>
  <si>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</si>
  <si>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</si>
  <si>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</si>
  <si>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</si>
  <si>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</si>
  <si>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</si>
  <si>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</si>
  <si>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</si>
  <si>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</si>
  <si>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</si>
  <si>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</si>
  <si>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</si>
  <si>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</si>
  <si>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</si>
  <si>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</si>
  <si>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</si>
  <si>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</si>
  <si>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</si>
  <si>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</si>
  <si>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</si>
  <si>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</si>
  <si>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</si>
  <si>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</si>
  <si>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</si>
  <si>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</si>
  <si>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</si>
  <si>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</si>
  <si>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</si>
  <si>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</si>
  <si>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</si>
  <si>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</si>
  <si>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</si>
  <si>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</si>
  <si>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</si>
  <si>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</si>
  <si>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</si>
  <si>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</si>
  <si>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</si>
  <si>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</si>
  <si>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</si>
  <si>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</si>
  <si>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</si>
  <si>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</si>
  <si>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</si>
  <si>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</si>
  <si>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</si>
  <si>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</si>
  <si>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</si>
  <si>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</si>
  <si>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</si>
  <si>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</si>
  <si>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</si>
  <si>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</si>
  <si>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</si>
  <si>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</si>
  <si>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</si>
  <si>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</si>
  <si>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</si>
  <si>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</si>
  <si>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</si>
  <si>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</si>
  <si>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</si>
  <si>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</si>
  <si>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</si>
  <si>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</si>
  <si>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</si>
  <si>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</si>
  <si>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</si>
  <si>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</si>
  <si>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</si>
  <si>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</si>
  <si>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</si>
  <si>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</si>
  <si>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</si>
  <si>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</si>
  <si>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</si>
  <si>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</si>
  <si>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</si>
  <si>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</si>
  <si>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</si>
  <si>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</si>
  <si>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</si>
  <si>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</si>
  <si>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</si>
  <si>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</si>
  <si>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</si>
  <si>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</si>
  <si>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</si>
  <si>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</si>
  <si>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</si>
  <si>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</si>
  <si>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</si>
  <si>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</si>
  <si>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</si>
  <si>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</si>
  <si>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</si>
  <si>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</si>
  <si>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</si>
  <si>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</si>
  <si>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</si>
  <si>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</si>
  <si>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</si>
  <si>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</si>
  <si>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</si>
  <si>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</si>
  <si>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</si>
  <si>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</si>
  <si>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</si>
  <si>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</si>
  <si>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</si>
  <si>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</si>
  <si>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</si>
  <si>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</si>
  <si>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</si>
  <si>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</si>
  <si>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</si>
  <si>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</si>
  <si>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</si>
  <si>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</si>
  <si>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</si>
  <si>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</si>
  <si>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</si>
  <si>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</si>
  <si>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</si>
  <si>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</si>
  <si>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</si>
  <si>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</si>
  <si>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</si>
  <si>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</si>
  <si>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</si>
  <si>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</si>
  <si>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</si>
  <si>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</si>
  <si>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</si>
  <si>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</si>
  <si>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</si>
  <si>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</si>
  <si>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</si>
  <si>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</si>
  <si>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</si>
  <si>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</si>
  <si>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</si>
  <si>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</si>
  <si>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</si>
  <si>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</si>
  <si>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</si>
  <si>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</si>
  <si>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</si>
  <si>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</si>
  <si>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</si>
  <si>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</si>
  <si>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</si>
  <si>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</si>
  <si>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</si>
  <si>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</si>
  <si>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</si>
  <si>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</si>
  <si>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</si>
  <si>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</si>
  <si>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</si>
  <si>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</si>
  <si>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</si>
  <si>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</si>
  <si>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</si>
  <si>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</si>
  <si>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</si>
  <si>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</si>
  <si>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</si>
  <si>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</si>
  <si>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</si>
  <si>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</si>
  <si>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</si>
  <si>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</si>
  <si>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</si>
  <si>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</si>
  <si>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</si>
  <si>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</si>
  <si>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</si>
  <si>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</si>
  <si>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</si>
  <si>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</si>
  <si>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</si>
  <si>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</si>
  <si>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</si>
  <si>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</si>
  <si>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</si>
  <si>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</si>
  <si>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</si>
  <si>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</si>
  <si>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</si>
  <si>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</si>
  <si>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</si>
  <si>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</si>
  <si>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</si>
  <si>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</si>
  <si>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</si>
  <si>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</si>
  <si>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</si>
  <si>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</si>
  <si>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</si>
  <si>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</si>
  <si>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</si>
  <si>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</si>
  <si>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</si>
  <si>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</si>
  <si>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</si>
  <si>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</si>
  <si>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</si>
  <si>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</si>
  <si>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</si>
  <si>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</si>
  <si>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</si>
  <si>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</si>
  <si>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</si>
  <si>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</si>
  <si>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</si>
  <si>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</si>
  <si>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</si>
  <si>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</si>
  <si>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</si>
  <si>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</si>
  <si>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</si>
  <si>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</si>
  <si>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</si>
  <si>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</si>
  <si>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</si>
  <si>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</si>
  <si>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</si>
  <si>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</si>
  <si>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</si>
  <si>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</si>
  <si>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</si>
  <si>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</si>
  <si>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</si>
  <si>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</si>
  <si>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</si>
  <si>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</si>
  <si>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</si>
  <si>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</si>
  <si>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</si>
  <si>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</si>
  <si>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</si>
  <si>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</si>
  <si>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</si>
  <si>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</si>
  <si>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</si>
  <si>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</si>
  <si>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</si>
  <si>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</si>
  <si>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</si>
  <si>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</si>
  <si>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</si>
  <si>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</si>
  <si>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</si>
  <si>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</si>
  <si>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</si>
  <si>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</si>
  <si>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</si>
  <si>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</si>
  <si>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</si>
  <si>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</si>
  <si>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</si>
  <si>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</si>
  <si>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</si>
  <si>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</si>
  <si>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</si>
  <si>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</si>
  <si>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</si>
  <si>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</si>
  <si>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</si>
  <si>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</si>
  <si>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</si>
  <si>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</si>
  <si>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</si>
  <si>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</si>
  <si>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</si>
  <si>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</si>
  <si>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</si>
  <si>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</si>
  <si>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</si>
  <si>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</si>
  <si>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</si>
  <si>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</si>
  <si>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</si>
  <si>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</si>
  <si>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</si>
  <si>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</si>
  <si>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</si>
  <si>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</si>
  <si>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</si>
  <si>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</si>
  <si>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</si>
  <si>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</si>
  <si>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</si>
  <si>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</si>
  <si>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</si>
  <si>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</si>
  <si>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</si>
  <si>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</si>
  <si>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</si>
  <si>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</si>
  <si>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</si>
  <si>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</si>
  <si>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</si>
  <si>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</si>
  <si>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</si>
  <si>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</si>
  <si>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</si>
  <si>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</si>
  <si>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</si>
  <si>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</si>
  <si>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</si>
  <si>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</si>
  <si>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</si>
  <si>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</si>
  <si>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</si>
  <si>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</si>
  <si>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</si>
  <si>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</si>
  <si>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</si>
  <si>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</si>
  <si>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</si>
  <si>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</si>
  <si>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</si>
  <si>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</si>
  <si>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</si>
  <si>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</si>
  <si>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</si>
  <si>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</si>
  <si>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</si>
  <si>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</si>
  <si>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</si>
  <si>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</si>
  <si>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</si>
  <si>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</si>
  <si>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</si>
  <si>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</si>
  <si>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</si>
  <si>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</si>
  <si>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</si>
  <si>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</si>
  <si>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</si>
  <si>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</si>
  <si>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</si>
  <si>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</si>
  <si>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</si>
  <si>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</si>
  <si>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</si>
  <si>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</si>
  <si>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</si>
  <si>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</si>
  <si>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</si>
  <si>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</si>
  <si>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</si>
  <si>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</si>
  <si>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</si>
  <si>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</si>
  <si>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</si>
  <si>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</si>
  <si>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</si>
  <si>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</si>
  <si>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</si>
  <si>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</si>
  <si>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</si>
  <si>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</si>
  <si>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</si>
  <si>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</si>
  <si>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</si>
  <si>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</si>
  <si>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</si>
  <si>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</si>
  <si>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</si>
  <si>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</si>
  <si>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</si>
  <si>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</si>
  <si>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</si>
  <si>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</si>
  <si>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</si>
  <si>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</si>
  <si>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</si>
  <si>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</si>
  <si>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</si>
  <si>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</si>
  <si>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</si>
  <si>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</si>
  <si>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</si>
  <si>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</si>
  <si>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</si>
  <si>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</si>
  <si>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</si>
  <si>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</si>
  <si>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</si>
  <si>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</si>
  <si>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</si>
  <si>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</si>
  <si>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</si>
  <si>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</si>
  <si>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</si>
  <si>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</si>
  <si>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</si>
  <si>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</si>
  <si>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</si>
  <si>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</si>
  <si>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</si>
  <si>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</si>
  <si>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</si>
  <si>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</si>
  <si>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</si>
  <si>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</si>
  <si>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</si>
  <si>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</si>
  <si>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</si>
  <si>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</si>
  <si>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</si>
  <si>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</si>
  <si>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</si>
  <si>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</si>
  <si>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</si>
  <si>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</si>
  <si>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</si>
  <si>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</si>
  <si>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</si>
  <si>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</si>
  <si>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</si>
  <si>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</si>
  <si>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</si>
  <si>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</si>
  <si>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</si>
  <si>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</si>
  <si>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</si>
  <si>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</si>
  <si>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</si>
  <si>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</si>
  <si>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</si>
  <si>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</si>
  <si>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</si>
  <si>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</si>
  <si>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</si>
  <si>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</si>
  <si>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</si>
  <si>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</si>
  <si>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</si>
  <si>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</si>
  <si>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</si>
  <si>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</si>
  <si>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</si>
  <si>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</si>
  <si>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</si>
  <si>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</si>
  <si>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</si>
  <si>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</si>
  <si>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</si>
  <si>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</si>
  <si>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</si>
  <si>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</si>
  <si>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</si>
  <si>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</si>
  <si>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</si>
  <si>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</si>
  <si>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</si>
  <si>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</si>
  <si>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</si>
  <si>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</si>
  <si>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</si>
  <si>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</si>
  <si>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</si>
  <si>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</si>
  <si>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</si>
  <si>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</si>
  <si>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</si>
  <si>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</si>
  <si>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</si>
  <si>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</si>
  <si>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</si>
  <si>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</si>
  <si>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</si>
  <si>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</si>
  <si>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</si>
  <si>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</si>
  <si>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</si>
  <si>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</si>
  <si>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</si>
  <si>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</si>
  <si>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</si>
  <si>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</si>
  <si>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</si>
  <si>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</si>
  <si>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</si>
  <si>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</si>
  <si>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</si>
  <si>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</si>
  <si>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</si>
  <si>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</si>
  <si>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</si>
  <si>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</si>
  <si>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</si>
  <si>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</si>
  <si>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</si>
  <si>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</si>
  <si>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</si>
  <si>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</si>
  <si>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</si>
  <si>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</si>
  <si>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</si>
  <si>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</si>
  <si>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</si>
  <si>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</si>
  <si>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</si>
  <si>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</si>
  <si>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</si>
  <si>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</si>
  <si>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</si>
  <si>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</si>
  <si>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</si>
  <si>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</si>
  <si>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</si>
  <si>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</si>
  <si>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</si>
  <si>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</si>
  <si>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</si>
  <si>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</si>
  <si>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</si>
  <si>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</si>
  <si>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</si>
  <si>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</si>
  <si>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</si>
  <si>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</si>
  <si>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</si>
  <si>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</si>
  <si>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</si>
  <si>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</si>
  <si>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</si>
  <si>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</si>
  <si>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</si>
  <si>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</si>
  <si>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</si>
  <si>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</si>
  <si>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</si>
  <si>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</si>
  <si>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</si>
  <si>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</si>
  <si>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</si>
  <si>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</si>
  <si>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</si>
  <si>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</si>
  <si>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</si>
  <si>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</si>
  <si>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</si>
  <si>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</si>
  <si>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</si>
  <si>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</si>
  <si>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</si>
  <si>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</si>
  <si>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</si>
  <si>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</si>
  <si>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</si>
  <si>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</si>
  <si>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</si>
  <si>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</si>
  <si>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</si>
  <si>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</si>
  <si>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</si>
  <si>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</si>
  <si>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</si>
  <si>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</si>
  <si>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</si>
  <si>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</si>
  <si>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</si>
  <si>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</si>
  <si>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</si>
  <si>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</si>
  <si>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</si>
  <si>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</si>
  <si>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</si>
  <si>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</si>
  <si>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</si>
  <si>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</si>
  <si>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</si>
  <si>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</si>
  <si>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</si>
  <si>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</si>
  <si>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</si>
  <si>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</si>
  <si>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</si>
  <si>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</si>
  <si>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</si>
  <si>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</si>
  <si>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</si>
  <si>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</si>
  <si>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</si>
  <si>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</si>
  <si>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</si>
  <si>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</si>
  <si>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</si>
  <si>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</si>
  <si>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</si>
  <si>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</si>
  <si>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</si>
  <si>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</si>
  <si>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</si>
  <si>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</si>
  <si>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</si>
  <si>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</si>
  <si>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</si>
  <si>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</si>
  <si>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</si>
  <si>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</si>
  <si>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</si>
  <si>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</si>
  <si>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</si>
  <si>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</si>
  <si>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</si>
  <si>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</si>
  <si>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</si>
  <si>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</si>
  <si>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</si>
  <si>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</si>
  <si>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</si>
  <si>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</si>
  <si>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</si>
  <si>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</si>
  <si>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</si>
  <si>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</si>
  <si>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</si>
  <si>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</si>
  <si>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</si>
  <si>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</si>
  <si>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</si>
  <si>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</si>
  <si>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</si>
  <si>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</si>
  <si>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</si>
  <si>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</si>
  <si>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</si>
  <si>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</si>
  <si>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</si>
  <si>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</si>
  <si>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</si>
  <si>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</si>
  <si>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</si>
  <si>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</si>
  <si>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</si>
  <si>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</si>
  <si>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</si>
  <si>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</si>
  <si>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</si>
  <si>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</si>
  <si>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</si>
  <si>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</si>
  <si>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</si>
  <si>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</si>
  <si>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</si>
  <si>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</si>
  <si>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</si>
  <si>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</si>
  <si>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</si>
  <si>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</si>
  <si>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</si>
  <si>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</si>
  <si>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</si>
  <si>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</si>
  <si>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</si>
  <si>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</si>
  <si>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</si>
  <si>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</si>
  <si>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</si>
  <si>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</si>
  <si>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</si>
  <si>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</si>
  <si>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</si>
  <si>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</si>
  <si>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</si>
  <si>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</si>
  <si>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</si>
  <si>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</si>
  <si>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</si>
  <si>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</si>
  <si>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</si>
  <si>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</si>
  <si>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</si>
  <si>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</si>
  <si>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</si>
  <si>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</si>
  <si>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</si>
  <si>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</si>
  <si>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</si>
  <si>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</si>
  <si>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</si>
  <si>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</si>
  <si>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</si>
  <si>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</si>
  <si>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</si>
  <si>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</si>
  <si>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</si>
  <si>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</si>
  <si>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</si>
  <si>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</si>
  <si>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</si>
  <si>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</si>
  <si>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</si>
  <si>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</si>
  <si>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</si>
  <si>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</si>
  <si>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</si>
  <si>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</si>
  <si>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</si>
  <si>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</si>
  <si>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</si>
  <si>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</si>
  <si>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</si>
  <si>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</si>
  <si>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</si>
  <si>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</si>
  <si>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</si>
  <si>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</si>
  <si>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</si>
  <si>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</si>
  <si>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</si>
  <si>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</si>
  <si>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</si>
  <si>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</si>
  <si>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</si>
  <si>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</si>
  <si>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</si>
  <si>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</si>
  <si>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</si>
  <si>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</si>
  <si>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</si>
  <si>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</si>
  <si>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</si>
  <si>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</si>
  <si>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</si>
  <si>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</si>
  <si>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</si>
  <si>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</si>
  <si>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</si>
  <si>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</si>
  <si>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</si>
  <si>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</si>
  <si>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</si>
  <si>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</si>
  <si>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</si>
  <si>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</si>
  <si>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</si>
  <si>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</si>
  <si>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</si>
  <si>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</si>
  <si>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</si>
  <si>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</si>
  <si>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</si>
  <si>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</si>
  <si>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</si>
  <si>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</si>
  <si>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</si>
  <si>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</si>
  <si>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</si>
  <si>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</si>
  <si>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</si>
  <si>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</si>
  <si>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</si>
  <si>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</si>
  <si>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</si>
  <si>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</si>
  <si>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</si>
  <si>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</si>
  <si>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</si>
  <si>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</si>
  <si>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</si>
  <si>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</si>
  <si>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</si>
  <si>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</si>
  <si>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</si>
  <si>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</si>
  <si>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</si>
  <si>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</si>
  <si>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</si>
  <si>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</si>
  <si>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</si>
  <si>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</si>
  <si>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</si>
  <si>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</si>
  <si>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</si>
  <si>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</si>
  <si>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</si>
  <si>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</si>
  <si>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</si>
  <si>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</si>
  <si>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</si>
  <si>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</si>
  <si>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</si>
  <si>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</si>
  <si>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</si>
  <si>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</si>
  <si>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</si>
  <si>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</si>
  <si>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</si>
  <si>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</si>
  <si>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</si>
  <si>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</si>
  <si>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</si>
  <si>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</si>
  <si>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</si>
  <si>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</si>
  <si>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</si>
  <si>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</si>
  <si>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</si>
  <si>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</si>
  <si>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</si>
  <si>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</si>
  <si>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</si>
  <si>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</si>
  <si>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</si>
  <si>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</si>
  <si>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</si>
  <si>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</si>
  <si>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</si>
  <si>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</si>
  <si>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</si>
  <si>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</si>
  <si>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</si>
  <si>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</si>
  <si>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</si>
  <si>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</si>
  <si>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</si>
  <si>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</si>
  <si>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</si>
  <si>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</si>
  <si>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</si>
  <si>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</si>
  <si>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</si>
  <si>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</si>
  <si>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</si>
  <si>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</si>
  <si>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</si>
  <si>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</si>
  <si>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</si>
  <si>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</si>
  <si>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</si>
  <si>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</si>
  <si>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</si>
  <si>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</si>
  <si>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</si>
  <si>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</si>
  <si>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</si>
  <si>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</si>
  <si>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</si>
  <si>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</si>
  <si>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</si>
  <si>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</si>
  <si>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</si>
  <si>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</si>
  <si>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</si>
  <si>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</si>
  <si>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</si>
  <si>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</si>
  <si>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</si>
  <si>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</si>
  <si>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</si>
  <si>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</si>
  <si>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</si>
  <si>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</si>
  <si>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</si>
  <si>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</si>
  <si>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</si>
  <si>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</si>
  <si>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</si>
  <si>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</si>
  <si>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</si>
  <si>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</si>
  <si>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</si>
  <si>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</si>
  <si>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</si>
  <si>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</si>
  <si>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</si>
  <si>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</si>
  <si>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</si>
  <si>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</si>
  <si>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</si>
  <si>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</si>
  <si>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</si>
  <si>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</si>
  <si>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</si>
  <si>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</si>
  <si>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</si>
  <si>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</si>
  <si>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</si>
  <si>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</si>
  <si>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</si>
  <si>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</si>
  <si>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</si>
  <si>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</si>
  <si>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</si>
  <si>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</si>
  <si>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</si>
  <si>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</si>
  <si>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</si>
  <si>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</si>
  <si>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</si>
  <si>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</si>
  <si>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</si>
  <si>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</si>
  <si>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</si>
  <si>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</si>
  <si>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</si>
  <si>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</si>
  <si>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</si>
  <si>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</si>
  <si>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</si>
  <si>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</si>
  <si>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</si>
  <si>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</si>
  <si>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</si>
  <si>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</si>
  <si>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</si>
  <si>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</si>
  <si>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</si>
  <si>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</si>
  <si>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</si>
  <si>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</si>
  <si>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</si>
  <si>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</si>
  <si>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</si>
  <si>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</si>
  <si>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</si>
  <si>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</si>
  <si>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</si>
  <si>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</si>
  <si>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</si>
  <si>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</si>
  <si>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</si>
  <si>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</si>
  <si>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</si>
  <si>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</si>
  <si>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</si>
  <si>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</si>
  <si>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</si>
  <si>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</si>
  <si>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</si>
  <si>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</si>
  <si>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</si>
  <si>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</si>
  <si>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</si>
  <si>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</si>
  <si>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</si>
  <si>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</si>
  <si>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</si>
  <si>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</si>
  <si>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</si>
  <si>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</si>
  <si>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</si>
  <si>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</si>
  <si>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</si>
  <si>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</si>
  <si>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</si>
  <si>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</si>
  <si>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</si>
  <si>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</si>
  <si>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</si>
  <si>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</si>
  <si>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</si>
  <si>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</si>
  <si>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</si>
  <si>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</si>
  <si>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</si>
  <si>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</si>
  <si>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</si>
  <si>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</si>
  <si>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</si>
  <si>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</si>
  <si>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</si>
  <si>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</si>
  <si>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</si>
  <si>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</si>
  <si>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</si>
  <si>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</si>
  <si>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</si>
  <si>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</si>
  <si>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</si>
  <si>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</si>
  <si>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</si>
  <si>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</si>
  <si>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</si>
  <si>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</si>
  <si>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</si>
  <si>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</si>
  <si>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</si>
  <si>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</si>
  <si>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</si>
  <si>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</si>
  <si>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</si>
  <si>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</si>
  <si>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</si>
  <si>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</si>
  <si>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</si>
  <si>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</si>
  <si>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</si>
  <si>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</si>
  <si>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</si>
  <si>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</si>
  <si>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</si>
  <si>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</si>
  <si>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</si>
  <si>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</si>
  <si>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</si>
  <si>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</si>
  <si>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</si>
  <si>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</si>
  <si>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</si>
  <si>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</si>
  <si>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</si>
  <si>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</si>
  <si>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</si>
  <si>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</si>
  <si>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</si>
  <si>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</si>
  <si>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</si>
  <si>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</si>
  <si>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</si>
  <si>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</si>
  <si>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</si>
  <si>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</si>
  <si>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</si>
  <si>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</si>
  <si>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</si>
  <si>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</si>
  <si>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</si>
  <si>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</si>
  <si>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</si>
  <si>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</si>
  <si>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</si>
  <si>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</si>
  <si>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</si>
  <si>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</si>
  <si>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</si>
  <si>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</si>
  <si>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</si>
  <si>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</si>
  <si>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</si>
  <si>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</si>
  <si>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</si>
  <si>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</si>
  <si>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</si>
  <si>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</si>
  <si>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</si>
  <si>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</si>
  <si>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</si>
  <si>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</si>
  <si>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</si>
  <si>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</si>
  <si>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</si>
  <si>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</si>
  <si>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</si>
  <si>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</si>
  <si>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</si>
  <si>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</si>
  <si>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</si>
  <si>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</si>
  <si>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</si>
  <si>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</si>
  <si>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</si>
  <si>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</si>
  <si>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</si>
  <si>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</si>
  <si>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</si>
  <si>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</si>
  <si>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</si>
  <si>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</si>
  <si>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</si>
  <si>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</si>
  <si>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</si>
  <si>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</si>
  <si>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</si>
  <si>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</si>
  <si>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</si>
  <si>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</si>
  <si>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</si>
  <si>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</si>
  <si>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</si>
  <si>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</si>
  <si>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</si>
  <si>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</si>
  <si>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</si>
  <si>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</si>
  <si>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</si>
  <si>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</si>
  <si>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</si>
  <si>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</si>
  <si>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</si>
  <si>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</si>
  <si>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</si>
  <si>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</si>
  <si>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</si>
  <si>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</si>
  <si>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</si>
  <si>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</si>
  <si>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</si>
  <si>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</si>
  <si>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</si>
  <si>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</si>
  <si>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</si>
  <si>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</si>
  <si>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</si>
  <si>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</si>
  <si>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</si>
  <si>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</si>
  <si>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</si>
  <si>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</si>
  <si>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</si>
  <si>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</si>
  <si>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</si>
  <si>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</si>
  <si>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</si>
  <si>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</si>
  <si>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</si>
  <si>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</si>
  <si>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</si>
  <si>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</si>
  <si>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</si>
  <si>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</si>
  <si>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</si>
  <si>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</si>
  <si>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</si>
  <si>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</si>
  <si>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</si>
  <si>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</si>
  <si>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</si>
  <si>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</si>
  <si>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</si>
  <si>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</si>
  <si>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</si>
  <si>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</si>
  <si>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</si>
  <si>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</si>
  <si>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</si>
  <si>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</si>
  <si>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</si>
  <si>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</si>
  <si>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</si>
  <si>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</si>
  <si>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</si>
  <si>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</si>
  <si>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</si>
  <si>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</si>
  <si>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</si>
  <si>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</si>
  <si>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</si>
  <si>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</si>
  <si>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</si>
  <si>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</si>
  <si>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</si>
  <si>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</si>
  <si>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</si>
  <si>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</si>
  <si>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</si>
  <si>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</si>
  <si>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</si>
  <si>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</si>
  <si>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</si>
  <si>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</si>
  <si>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</si>
  <si>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</si>
  <si>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</si>
  <si>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</si>
  <si>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</si>
  <si>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</si>
  <si>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</si>
  <si>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</si>
  <si>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</si>
  <si>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</si>
  <si>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</si>
  <si>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</si>
  <si>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</si>
  <si>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</si>
  <si>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</si>
  <si>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</si>
  <si>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</si>
  <si>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</si>
  <si>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</si>
  <si>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</si>
  <si>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</si>
  <si>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</si>
  <si>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</si>
  <si>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</si>
  <si>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</si>
  <si>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</si>
  <si>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</si>
  <si>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</si>
  <si>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</si>
  <si>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</si>
  <si>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</si>
  <si>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</si>
  <si>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</si>
  <si>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</si>
  <si>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</si>
  <si>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</si>
  <si>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</si>
  <si>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</si>
  <si>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</si>
  <si>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</si>
  <si>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</si>
  <si>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</si>
  <si>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</si>
  <si>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</si>
  <si>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</si>
  <si>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</si>
  <si>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</si>
  <si>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</si>
  <si>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</si>
  <si>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</si>
  <si>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</si>
  <si>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</si>
  <si>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</si>
  <si>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</si>
  <si>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</si>
  <si>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</si>
  <si>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</si>
  <si>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</si>
  <si>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</si>
  <si>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</si>
  <si>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</si>
  <si>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</si>
  <si>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</si>
  <si>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</si>
  <si>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</si>
  <si>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</si>
  <si>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</si>
  <si>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</si>
  <si>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</si>
  <si>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</si>
  <si>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</si>
  <si>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</si>
  <si>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</si>
  <si>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</si>
  <si>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</si>
  <si>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</si>
  <si>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</si>
  <si>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</si>
  <si>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</si>
  <si>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</si>
  <si>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</si>
  <si>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</si>
  <si>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</si>
  <si>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</si>
  <si>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</si>
  <si>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</si>
  <si>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</si>
  <si>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</si>
  <si>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</si>
  <si>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</si>
  <si>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</si>
  <si>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</si>
  <si>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</si>
  <si>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</si>
  <si>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</si>
  <si>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</si>
  <si>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</si>
  <si>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</si>
  <si>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</si>
  <si>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</si>
  <si>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</si>
  <si>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</si>
  <si>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</si>
  <si>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</si>
  <si>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</si>
  <si>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</si>
  <si>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</si>
  <si>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</si>
  <si>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</si>
  <si>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</si>
  <si>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</si>
  <si>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</si>
  <si>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</si>
  <si>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</si>
  <si>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</si>
  <si>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</si>
  <si>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</si>
  <si>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</si>
  <si>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</si>
  <si>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</si>
  <si>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</si>
  <si>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</si>
  <si>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</si>
  <si>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</si>
  <si>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</si>
  <si>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</si>
  <si>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</si>
  <si>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</si>
  <si>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</si>
  <si>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</si>
  <si>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</si>
  <si>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</si>
  <si>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</si>
  <si>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</si>
  <si>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</si>
  <si>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</si>
  <si>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</si>
  <si>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</si>
  <si>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</si>
  <si>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</si>
  <si>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</si>
  <si>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</si>
  <si>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</si>
  <si>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</si>
  <si>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</si>
  <si>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</si>
  <si>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</si>
  <si>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</si>
  <si>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</si>
  <si>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</si>
  <si>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</si>
  <si>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</si>
  <si>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</si>
  <si>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</si>
  <si>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</si>
  <si>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</si>
  <si>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</si>
  <si>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</si>
  <si>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</si>
  <si>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</si>
  <si>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</si>
  <si>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</si>
  <si>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</si>
  <si>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</si>
  <si>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</si>
  <si>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</si>
  <si>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</si>
  <si>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</si>
  <si>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</si>
  <si>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</si>
  <si>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</si>
  <si>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</si>
  <si>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</si>
  <si>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</si>
  <si>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</si>
  <si>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</si>
  <si>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</si>
  <si>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</si>
  <si>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</si>
  <si>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</si>
  <si>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</si>
  <si>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</si>
  <si>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</si>
  <si>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</si>
  <si>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</si>
  <si>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</si>
  <si>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</si>
  <si>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</si>
  <si>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</si>
  <si>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</si>
  <si>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</si>
  <si>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</si>
  <si>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</si>
  <si>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</si>
  <si>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</si>
  <si>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</si>
  <si>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</si>
  <si>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</si>
  <si>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</si>
  <si>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</si>
  <si>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</si>
  <si>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</si>
  <si>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</si>
  <si>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</si>
  <si>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</si>
  <si>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</si>
  <si>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</si>
  <si>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</si>
  <si>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</si>
  <si>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</si>
  <si>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</si>
  <si>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</si>
  <si>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</si>
  <si>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</si>
  <si>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</si>
  <si>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</si>
  <si>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</si>
  <si>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</si>
  <si>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</si>
  <si>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</si>
  <si>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</si>
  <si>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</si>
  <si>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</si>
  <si>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</si>
  <si>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</si>
  <si>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</si>
  <si>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</si>
  <si>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</si>
  <si>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</si>
  <si>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</si>
  <si>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</si>
  <si>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</si>
  <si>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</si>
  <si>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</si>
  <si>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</si>
  <si>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</si>
  <si>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</si>
  <si>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</si>
  <si>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</si>
  <si>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</si>
  <si>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</si>
  <si>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</si>
  <si>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</si>
  <si>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</si>
  <si>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</si>
  <si>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</si>
  <si>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</si>
  <si>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</si>
  <si>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</si>
  <si>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</si>
  <si>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</si>
  <si>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</si>
  <si>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</si>
  <si>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</si>
  <si>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</si>
  <si>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</si>
  <si>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</si>
  <si>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</si>
  <si>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</si>
  <si>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</si>
  <si>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</si>
  <si>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</si>
  <si>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</si>
  <si>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</si>
  <si>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</si>
  <si>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</si>
  <si>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</si>
  <si>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</si>
  <si>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</si>
  <si>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</si>
  <si>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</si>
  <si>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</si>
  <si>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</si>
  <si>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</si>
  <si>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</si>
  <si>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</si>
  <si>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</si>
  <si>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</si>
  <si>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</si>
  <si>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</si>
  <si>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</si>
  <si>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</si>
  <si>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</si>
  <si>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</si>
  <si>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</si>
  <si>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</si>
  <si>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</si>
  <si>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</si>
  <si>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</si>
  <si>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</si>
  <si>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</si>
  <si>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</si>
  <si>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</si>
  <si>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</si>
  <si>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</si>
  <si>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</si>
  <si>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</si>
  <si>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</si>
  <si>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</si>
  <si>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</si>
  <si>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</si>
  <si>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</si>
  <si>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</si>
  <si>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</si>
  <si>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</si>
  <si>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</si>
  <si>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</si>
  <si>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</si>
  <si>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</si>
  <si>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</si>
  <si>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</si>
  <si>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</si>
  <si>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</si>
  <si>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</si>
  <si>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</si>
  <si>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</si>
  <si>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</si>
  <si>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</si>
  <si>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</si>
  <si>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</si>
  <si>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</si>
  <si>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</si>
  <si>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</si>
  <si>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</si>
  <si>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</si>
  <si>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</si>
  <si>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</si>
  <si>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</si>
  <si>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</si>
  <si>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</si>
  <si>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</si>
  <si>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</si>
  <si>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</si>
  <si>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</si>
  <si>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</si>
  <si>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</si>
  <si>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</si>
  <si>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</si>
  <si>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</si>
  <si>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</si>
  <si>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</si>
  <si>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</si>
  <si>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</si>
  <si>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</si>
  <si>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</si>
  <si>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</si>
  <si>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</si>
  <si>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</si>
  <si>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</si>
  <si>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</si>
  <si>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</si>
  <si>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</si>
  <si>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</si>
  <si>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</si>
  <si>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</si>
  <si>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</si>
  <si>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</si>
  <si>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</si>
  <si>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</si>
  <si>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</si>
  <si>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</si>
  <si>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</si>
  <si>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</si>
  <si>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</si>
  <si>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</si>
  <si>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</si>
  <si>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</si>
  <si>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</si>
  <si>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</si>
  <si>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</si>
  <si>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</si>
  <si>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</si>
  <si>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</si>
  <si>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</si>
  <si>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</si>
  <si>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</si>
  <si>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</si>
  <si>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</si>
  <si>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</si>
  <si>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</si>
  <si>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</si>
  <si>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</si>
  <si>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</si>
  <si>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</si>
  <si>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</si>
  <si>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</si>
  <si>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</si>
  <si>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</si>
  <si>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</si>
  <si>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</si>
  <si>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</si>
  <si>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</si>
  <si>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</si>
  <si>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</si>
  <si>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</si>
  <si>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</si>
  <si>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</si>
  <si>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</si>
  <si>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</si>
  <si>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</si>
  <si>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</si>
  <si>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</si>
  <si>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</si>
  <si>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</si>
  <si>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</si>
  <si>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</si>
  <si>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</si>
  <si>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</si>
  <si>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</si>
  <si>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</si>
  <si>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</si>
  <si>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</si>
  <si>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</si>
  <si>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</si>
  <si>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</si>
  <si>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</si>
  <si>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</si>
  <si>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</si>
  <si>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</si>
  <si>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</si>
  <si>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</si>
  <si>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</si>
  <si>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</si>
  <si>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</si>
  <si>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</si>
  <si>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</si>
  <si>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</si>
  <si>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</si>
  <si>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</si>
  <si>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</si>
  <si>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</si>
  <si>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</si>
  <si>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</si>
  <si>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</si>
  <si>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</si>
  <si>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</si>
  <si>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</si>
  <si>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</si>
  <si>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</si>
  <si>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</si>
  <si>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</si>
  <si>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</si>
  <si>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</si>
  <si>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</si>
  <si>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</si>
  <si>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</si>
  <si>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</si>
  <si>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</si>
  <si>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</si>
  <si>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</si>
  <si>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</si>
  <si>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</si>
  <si>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</si>
  <si>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</si>
  <si>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</si>
  <si>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</si>
  <si>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</si>
  <si>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</si>
  <si>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</si>
  <si>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</si>
  <si>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</si>
  <si>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</si>
  <si>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</si>
  <si>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</si>
  <si>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</si>
  <si>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</si>
  <si>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</si>
  <si>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</si>
  <si>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</si>
  <si>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</si>
  <si>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</si>
  <si>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</si>
  <si>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</si>
  <si>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</si>
  <si>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</si>
  <si>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</si>
  <si>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</si>
  <si>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</si>
  <si>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</si>
  <si>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</si>
  <si>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</si>
  <si>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</si>
  <si>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</si>
  <si>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</si>
  <si>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</si>
  <si>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</si>
  <si>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</si>
  <si>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</si>
  <si>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</si>
  <si>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</si>
  <si>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</si>
  <si>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</si>
  <si>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</si>
  <si>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</si>
  <si>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</si>
  <si>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</si>
  <si>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</si>
  <si>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</si>
  <si>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</si>
  <si>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</si>
  <si>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</si>
  <si>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</si>
  <si>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</si>
  <si>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</si>
  <si>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</si>
  <si>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</si>
  <si>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</si>
  <si>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</si>
  <si>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</si>
  <si>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</si>
  <si>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</si>
  <si>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</si>
  <si>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</si>
  <si>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</si>
  <si>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</si>
  <si>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</si>
  <si>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</si>
  <si>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</si>
  <si>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</si>
  <si>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</si>
  <si>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</si>
  <si>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</si>
  <si>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</si>
  <si>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</si>
  <si>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</si>
  <si>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</si>
  <si>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</si>
  <si>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</si>
  <si>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</si>
  <si>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</si>
  <si>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</si>
  <si>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</si>
  <si>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</si>
  <si>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</si>
  <si>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</si>
  <si>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</si>
  <si>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</si>
  <si>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</si>
  <si>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</si>
  <si>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</si>
  <si>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</si>
  <si>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</si>
  <si>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</si>
  <si>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</si>
  <si>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</si>
  <si>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</si>
  <si>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</si>
  <si>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</si>
  <si>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</si>
  <si>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</si>
  <si>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</si>
  <si>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</si>
  <si>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</si>
  <si>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</si>
  <si>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</si>
  <si>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</si>
  <si>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</si>
  <si>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</si>
  <si>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</si>
  <si>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</si>
  <si>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</si>
  <si>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</si>
  <si>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</si>
  <si>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</si>
  <si>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</si>
  <si>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</si>
  <si>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</si>
  <si>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</si>
  <si>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</si>
  <si>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</si>
  <si>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</si>
  <si>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</si>
  <si>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</si>
  <si>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</si>
  <si>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</si>
  <si>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</si>
  <si>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</si>
  <si>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</si>
  <si>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</si>
  <si>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</si>
  <si>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</si>
  <si>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</si>
  <si>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</si>
  <si>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</si>
  <si>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</si>
  <si>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</si>
  <si>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</si>
  <si>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</si>
  <si>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</si>
  <si>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</si>
  <si>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</si>
  <si>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</si>
  <si>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</si>
  <si>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</si>
  <si>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</si>
  <si>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</si>
  <si>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</si>
  <si>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</si>
  <si>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</si>
  <si>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</si>
  <si>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</si>
  <si>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</si>
  <si>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</si>
  <si>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</si>
  <si>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</si>
  <si>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</si>
  <si>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</si>
  <si>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</si>
  <si>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</si>
  <si>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</si>
  <si>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</si>
  <si>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</si>
  <si>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</si>
  <si>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</si>
  <si>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</si>
  <si>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</si>
  <si>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</si>
  <si>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</si>
  <si>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</si>
  <si>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</si>
  <si>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</si>
  <si>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</si>
  <si>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</si>
  <si>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</si>
  <si>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</si>
  <si>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</si>
  <si>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</si>
  <si>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</si>
  <si>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</si>
  <si>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</si>
  <si>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</si>
  <si>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</si>
  <si>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</si>
  <si>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</si>
  <si>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</si>
  <si>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</si>
  <si>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</si>
  <si>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</si>
  <si>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</si>
  <si>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</si>
  <si>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</si>
  <si>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</si>
  <si>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</si>
  <si>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</si>
  <si>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</si>
  <si>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</si>
  <si>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</si>
  <si>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</si>
  <si>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</si>
  <si>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</si>
  <si>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</si>
  <si>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</si>
  <si>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</si>
  <si>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</si>
  <si>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</si>
  <si>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</si>
  <si>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</si>
  <si>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</si>
  <si>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</si>
  <si>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</si>
  <si>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</si>
  <si>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</si>
  <si>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</si>
  <si>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</si>
  <si>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</si>
  <si>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</si>
  <si>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</si>
  <si>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</si>
  <si>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</si>
  <si>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</si>
  <si>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</si>
  <si>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</si>
  <si>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</si>
  <si>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</si>
  <si>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</si>
  <si>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</si>
  <si>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</si>
  <si>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</si>
  <si>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</si>
  <si>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</si>
  <si>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</si>
  <si>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</si>
  <si>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</si>
  <si>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</si>
  <si>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</si>
  <si>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</si>
  <si>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</si>
  <si>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</si>
  <si>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</si>
  <si>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</si>
  <si>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</si>
  <si>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</si>
  <si>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</si>
  <si>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</si>
  <si>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</si>
  <si>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</si>
  <si>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</si>
  <si>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</si>
  <si>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</si>
  <si>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</si>
  <si>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</si>
  <si>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</si>
  <si>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</si>
  <si>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</si>
  <si>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</si>
  <si>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</si>
  <si>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</si>
  <si>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</si>
  <si>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</si>
  <si>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</si>
  <si>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</si>
  <si>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</si>
  <si>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</si>
  <si>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</si>
  <si>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</si>
  <si>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</si>
  <si>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</si>
  <si>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</si>
  <si>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</si>
  <si>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</si>
  <si>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</si>
  <si>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</si>
  <si>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</si>
  <si>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</si>
  <si>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</si>
  <si>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</si>
  <si>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</si>
  <si>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</si>
  <si>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</si>
  <si>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</si>
  <si>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</si>
  <si>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</si>
  <si>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</si>
  <si>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</si>
  <si>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</si>
  <si>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</si>
  <si>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</si>
  <si>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</si>
  <si>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</si>
  <si>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</si>
  <si>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</si>
  <si>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</si>
  <si>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</si>
  <si>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</si>
  <si>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</si>
  <si>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</si>
  <si>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</si>
  <si>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</si>
  <si>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</si>
  <si>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</si>
  <si>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</si>
  <si>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</si>
  <si>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</si>
  <si>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</si>
  <si>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</si>
  <si>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</si>
  <si>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</si>
  <si>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</si>
  <si>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</si>
  <si>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</si>
  <si>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</si>
  <si>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</si>
  <si>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</si>
  <si>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</si>
  <si>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</si>
  <si>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</si>
  <si>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</si>
  <si>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</si>
  <si>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</si>
  <si>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</si>
  <si>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</si>
  <si>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</si>
  <si>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</si>
  <si>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</si>
  <si>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</si>
  <si>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</si>
  <si>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</si>
  <si>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</si>
  <si>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</si>
  <si>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</si>
  <si>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</si>
  <si>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</si>
  <si>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</si>
  <si>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</si>
  <si>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</si>
  <si>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</si>
  <si>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</si>
  <si>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</si>
  <si>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</si>
  <si>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</si>
  <si>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</si>
  <si>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</si>
  <si>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</si>
  <si>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</si>
  <si>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</si>
  <si>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</si>
  <si>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</si>
  <si>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</si>
  <si>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</si>
  <si>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</si>
  <si>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</si>
  <si>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</si>
  <si>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</si>
  <si>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</si>
  <si>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</si>
  <si>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</si>
  <si>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</si>
  <si>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</si>
  <si>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</si>
  <si>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</si>
  <si>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</si>
  <si>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</si>
  <si>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</si>
  <si>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</si>
  <si>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</si>
  <si>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</si>
  <si>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</si>
  <si>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</si>
  <si>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</si>
  <si>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</si>
  <si>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</si>
  <si>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</si>
  <si>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</si>
  <si>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</si>
  <si>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</si>
  <si>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</si>
  <si>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</si>
  <si>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</si>
  <si>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</si>
  <si>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</si>
  <si>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</si>
  <si>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</si>
  <si>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</si>
  <si>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</si>
  <si>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</si>
  <si>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</si>
  <si>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</si>
  <si>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</si>
  <si>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</si>
  <si>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</si>
  <si>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</si>
  <si>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</si>
  <si>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</si>
  <si>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</si>
  <si>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</si>
  <si>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</si>
  <si>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</si>
  <si>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</si>
  <si>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</si>
  <si>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</si>
  <si>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</si>
  <si>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</si>
  <si>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</si>
  <si>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</si>
  <si>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</si>
  <si>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</si>
  <si>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</si>
  <si>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</si>
  <si>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</si>
  <si>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</si>
  <si>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</si>
  <si>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</si>
  <si>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</si>
  <si>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</si>
  <si>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</si>
  <si>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</si>
  <si>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</si>
  <si>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</si>
  <si>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</si>
  <si>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</si>
  <si>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</si>
  <si>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</si>
  <si>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</si>
  <si>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</si>
  <si>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</si>
  <si>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</si>
  <si>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</si>
  <si>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</si>
  <si>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</si>
  <si>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</si>
  <si>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</si>
  <si>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</si>
  <si>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</si>
  <si>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</si>
  <si>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</si>
  <si>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</si>
  <si>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</si>
  <si>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</si>
  <si>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</si>
  <si>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</si>
  <si>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</si>
  <si>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</si>
  <si>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</si>
  <si>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</si>
  <si>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</si>
  <si>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</si>
  <si>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</si>
  <si>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</si>
  <si>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</si>
  <si>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</si>
  <si>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</si>
  <si>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</si>
  <si>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</si>
  <si>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</si>
  <si>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</si>
  <si>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</si>
  <si>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</si>
  <si>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</si>
  <si>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</si>
  <si>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</si>
  <si>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</si>
  <si>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</si>
  <si>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</si>
  <si>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</si>
  <si>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</si>
  <si>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</si>
  <si>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</si>
  <si>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</si>
  <si>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</si>
  <si>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</si>
  <si>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</si>
  <si>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</si>
  <si>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</si>
  <si>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</si>
  <si>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</si>
  <si>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</si>
  <si>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</si>
  <si>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</si>
  <si>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</si>
  <si>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</si>
  <si>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</si>
  <si>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</si>
  <si>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</si>
  <si>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</si>
  <si>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</si>
  <si>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</si>
  <si>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</si>
  <si>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</si>
  <si>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</si>
  <si>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</si>
  <si>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</si>
  <si>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</si>
  <si>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</si>
  <si>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</si>
  <si>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</si>
  <si>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</si>
  <si>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</si>
  <si>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</si>
  <si>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</si>
  <si>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</si>
  <si>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</si>
  <si>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</si>
  <si>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</si>
  <si>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</si>
  <si>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</si>
  <si>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</si>
  <si>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</si>
  <si>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</si>
  <si>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</si>
  <si>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</si>
  <si>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</si>
  <si>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</si>
  <si>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</si>
  <si>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</si>
  <si>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</si>
  <si>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</si>
  <si>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</si>
  <si>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</si>
  <si>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</si>
  <si>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</si>
  <si>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</si>
  <si>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</si>
  <si>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</si>
  <si>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</si>
  <si>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</si>
  <si>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</si>
  <si>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</si>
  <si>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</si>
  <si>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</si>
  <si>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</si>
  <si>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</si>
  <si>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</si>
  <si>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</si>
  <si>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</si>
  <si>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</si>
  <si>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</si>
  <si>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</si>
  <si>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</si>
  <si>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</si>
  <si>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</si>
  <si>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</si>
  <si>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</si>
  <si>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</si>
  <si>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</si>
  <si>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</si>
  <si>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</si>
  <si>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</si>
  <si>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</si>
  <si>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</si>
  <si>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</si>
  <si>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</si>
  <si>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</si>
  <si>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</si>
  <si>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</si>
  <si>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</si>
  <si>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</si>
  <si>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</si>
  <si>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</si>
  <si>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</si>
  <si>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</si>
  <si>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</si>
  <si>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</si>
  <si>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</si>
  <si>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</si>
  <si>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</si>
  <si>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</si>
  <si>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</si>
  <si>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</si>
  <si>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</si>
  <si>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</si>
  <si>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</si>
  <si>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</si>
  <si>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</si>
  <si>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</si>
  <si>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</si>
  <si>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</si>
  <si>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</si>
  <si>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</si>
  <si>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</si>
  <si>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</si>
  <si>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</si>
  <si>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</si>
  <si>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</si>
  <si>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</si>
  <si>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</si>
  <si>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</si>
  <si>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</si>
  <si>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</si>
  <si>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</si>
  <si>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</si>
  <si>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</si>
  <si>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</si>
  <si>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</si>
  <si>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</si>
  <si>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</si>
  <si>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</si>
  <si>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</si>
  <si>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</si>
  <si>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</si>
  <si>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</si>
  <si>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</si>
  <si>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</si>
  <si>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</si>
  <si>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</si>
  <si>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</si>
  <si>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</si>
  <si>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</si>
  <si>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</si>
  <si>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</si>
  <si>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</si>
  <si>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</si>
  <si>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</si>
  <si>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</si>
  <si>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</si>
  <si>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</si>
  <si>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</si>
  <si>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</si>
  <si>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</si>
  <si>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</si>
  <si>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</si>
  <si>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</si>
  <si>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</si>
  <si>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</si>
  <si>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</si>
  <si>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</si>
  <si>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</si>
  <si>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</si>
  <si>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</si>
  <si>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</si>
  <si>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</si>
  <si>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</si>
  <si>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</si>
  <si>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</si>
  <si>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</si>
  <si>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</si>
  <si>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</si>
  <si>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</si>
  <si>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</si>
  <si>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</si>
  <si>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</si>
  <si>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</si>
  <si>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</si>
  <si>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</si>
  <si>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</si>
  <si>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</si>
  <si>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</si>
  <si>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</si>
  <si>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</si>
  <si>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</si>
  <si>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</si>
  <si>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</si>
  <si>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</si>
  <si>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</si>
  <si>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</si>
  <si>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</si>
  <si>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</si>
  <si>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</si>
  <si>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</si>
  <si>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</si>
  <si>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</si>
  <si>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</si>
  <si>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</si>
  <si>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</si>
  <si>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</si>
  <si>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</si>
  <si>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</si>
  <si>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</si>
  <si>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</si>
  <si>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</si>
  <si>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</si>
  <si>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</si>
  <si>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</si>
  <si>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</si>
  <si>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</si>
  <si>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</si>
  <si>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</si>
  <si>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</si>
  <si>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</si>
  <si>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</si>
  <si>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</si>
  <si>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</si>
  <si>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</si>
  <si>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</si>
  <si>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</si>
  <si>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</si>
  <si>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</si>
  <si>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</si>
  <si>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</si>
  <si>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</si>
  <si>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</si>
  <si>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</si>
  <si>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</si>
  <si>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</si>
  <si>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</si>
  <si>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</si>
  <si>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</si>
  <si>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</si>
  <si>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</si>
  <si>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</si>
  <si>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</si>
  <si>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</si>
  <si>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</si>
  <si>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</si>
  <si>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</si>
  <si>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</si>
  <si>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</si>
  <si>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</si>
  <si>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</si>
  <si>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</si>
  <si>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</si>
  <si>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</si>
  <si>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</si>
  <si>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</si>
  <si>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</si>
  <si>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</si>
  <si>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</si>
  <si>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</si>
  <si>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</si>
  <si>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</si>
  <si>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</si>
  <si>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</si>
  <si>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</si>
  <si>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</si>
  <si>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</si>
  <si>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</si>
  <si>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</si>
  <si>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</si>
  <si>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</si>
  <si>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</si>
  <si>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</si>
  <si>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</si>
  <si>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</si>
  <si>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</si>
  <si>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</si>
  <si>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</si>
  <si>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</si>
  <si>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</si>
  <si>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</si>
  <si>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</si>
  <si>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</si>
  <si>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</si>
  <si>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</si>
  <si>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</si>
  <si>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</si>
  <si>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</si>
  <si>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</si>
  <si>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</si>
  <si>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</si>
  <si>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</si>
  <si>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</si>
  <si>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</si>
  <si>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</si>
  <si>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</si>
  <si>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</si>
  <si>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</si>
  <si>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</si>
  <si>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</si>
  <si>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</si>
  <si>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</si>
  <si>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</si>
  <si>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</si>
  <si>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</si>
  <si>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</si>
  <si>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</si>
  <si>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</si>
  <si>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</si>
  <si>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</si>
  <si>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</si>
  <si>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</si>
  <si>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</si>
  <si>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</si>
  <si>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</si>
  <si>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</si>
  <si>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</si>
  <si>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</si>
  <si>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</si>
  <si>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</si>
  <si>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</si>
  <si>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</si>
  <si>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</si>
  <si>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</si>
  <si>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</si>
  <si>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</si>
  <si>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</si>
  <si>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</si>
  <si>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</si>
  <si>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</si>
  <si>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</si>
  <si>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</si>
  <si>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</si>
  <si>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</si>
  <si>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</si>
  <si>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</si>
  <si>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</si>
  <si>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</si>
  <si>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</si>
  <si>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</si>
  <si>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</si>
  <si>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</si>
  <si>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</si>
  <si>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</si>
  <si>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</si>
  <si>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</si>
  <si>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</si>
  <si>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</si>
  <si>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</si>
  <si>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</si>
  <si>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</si>
  <si>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</si>
  <si>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</si>
  <si>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</si>
  <si>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</si>
  <si>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</si>
  <si>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</si>
  <si>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</si>
  <si>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</si>
  <si>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</si>
  <si>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</si>
  <si>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</si>
  <si>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</si>
  <si>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</si>
  <si>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</si>
  <si>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</si>
  <si>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</si>
  <si>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</si>
  <si>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</si>
  <si>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</si>
  <si>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</si>
  <si>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</si>
  <si>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</si>
  <si>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</si>
  <si>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</si>
  <si>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</si>
  <si>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</si>
  <si>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</si>
  <si>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</si>
  <si>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</si>
  <si>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</si>
  <si>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</si>
  <si>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</si>
  <si>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</si>
  <si>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</si>
  <si>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</si>
  <si>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</si>
  <si>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</si>
  <si>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</si>
  <si>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</si>
  <si>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</si>
  <si>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</si>
  <si>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</si>
  <si>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</si>
  <si>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</si>
  <si>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</si>
  <si>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</si>
  <si>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</si>
  <si>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</si>
  <si>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</si>
  <si>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</si>
  <si>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</si>
  <si>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</si>
  <si>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</si>
  <si>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</si>
  <si>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</si>
  <si>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</si>
  <si>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</si>
  <si>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</si>
  <si>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</si>
  <si>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</si>
  <si>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</si>
  <si>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</si>
  <si>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</si>
  <si>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</si>
  <si>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</si>
  <si>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</si>
  <si>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</si>
  <si>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</si>
  <si>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</si>
  <si>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</si>
  <si>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</si>
  <si>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</si>
  <si>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</si>
  <si>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</si>
  <si>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</si>
  <si>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</si>
  <si>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</si>
  <si>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</si>
  <si>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</si>
  <si>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</si>
  <si>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</si>
  <si>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</si>
  <si>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</si>
  <si>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</si>
  <si>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</si>
  <si>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</si>
  <si>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</si>
  <si>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</si>
  <si>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</si>
  <si>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</si>
  <si>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</si>
  <si>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</si>
  <si>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</si>
  <si>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</si>
  <si>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</si>
  <si>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</si>
  <si>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</si>
  <si>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</si>
  <si>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</si>
  <si>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</si>
  <si>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</si>
  <si>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</si>
  <si>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</si>
  <si>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</si>
  <si>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</si>
  <si>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</si>
  <si>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</si>
  <si>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</si>
  <si>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</si>
  <si>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</si>
  <si>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</si>
  <si>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</si>
  <si>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</si>
  <si>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</si>
  <si>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</si>
  <si>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</si>
  <si>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</si>
  <si>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</si>
  <si>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</si>
  <si>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</si>
  <si>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</si>
  <si>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</si>
  <si>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</si>
  <si>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</si>
  <si>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</si>
  <si>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</si>
  <si>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</si>
  <si>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</si>
  <si>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</si>
  <si>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</si>
  <si>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</si>
  <si>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</si>
  <si>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</si>
  <si>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</si>
  <si>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</si>
  <si>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</si>
  <si>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</si>
  <si>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</si>
  <si>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</si>
  <si>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</si>
  <si>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</si>
  <si>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</si>
  <si>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</si>
  <si>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</si>
  <si>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</si>
  <si>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</si>
  <si>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</si>
  <si>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</si>
  <si>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</si>
  <si>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</si>
  <si>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</si>
  <si>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</si>
  <si>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</si>
  <si>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</si>
  <si>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</si>
  <si>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</si>
  <si>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</si>
  <si>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</si>
  <si>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</si>
  <si>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</si>
  <si>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</si>
  <si>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</si>
  <si>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</si>
  <si>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</si>
  <si>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</si>
  <si>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</si>
  <si>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</si>
  <si>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</si>
  <si>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</si>
  <si>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</si>
  <si>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</si>
  <si>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</si>
  <si>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</si>
  <si>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</si>
  <si>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</si>
  <si>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</si>
  <si>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</si>
  <si>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</si>
  <si>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</si>
  <si>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</si>
  <si>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</si>
  <si>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</si>
  <si>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</si>
  <si>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</si>
  <si>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</si>
  <si>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</si>
  <si>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</si>
  <si>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</si>
  <si>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</si>
  <si>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</si>
  <si>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</si>
  <si>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</si>
  <si>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</si>
  <si>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</si>
  <si>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</si>
  <si>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</si>
  <si>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</si>
  <si>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</si>
  <si>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</si>
  <si>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</si>
  <si>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</si>
  <si>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</si>
  <si>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</si>
  <si>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</si>
  <si>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</si>
  <si>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</si>
  <si>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</si>
  <si>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</si>
  <si>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</si>
  <si>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</si>
  <si>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</si>
  <si>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</si>
  <si>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</si>
  <si>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</si>
  <si>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</si>
  <si>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</si>
  <si>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</si>
  <si>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</si>
  <si>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</si>
  <si>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</si>
  <si>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</si>
  <si>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</si>
  <si>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</si>
  <si>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</si>
  <si>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</si>
  <si>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</si>
  <si>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</si>
  <si>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</si>
  <si>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</si>
  <si>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</si>
  <si>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</si>
  <si>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</si>
  <si>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</si>
  <si>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</si>
  <si>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</si>
  <si>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</si>
  <si>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</si>
  <si>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</si>
  <si>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</si>
  <si>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</si>
  <si>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</si>
  <si>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</si>
  <si>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</si>
  <si>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</si>
  <si>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</si>
  <si>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</si>
  <si>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</si>
  <si>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</si>
  <si>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</si>
  <si>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</si>
  <si>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</si>
  <si>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</si>
  <si>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</si>
  <si>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</si>
  <si>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</si>
  <si>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</si>
  <si>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</si>
  <si>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</si>
  <si>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</si>
  <si>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</si>
  <si>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</si>
  <si>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</si>
  <si>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</si>
  <si>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</si>
  <si>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</si>
  <si>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</si>
  <si>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</si>
  <si>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</si>
  <si>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</si>
  <si>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</si>
  <si>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</si>
  <si>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</si>
  <si>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</si>
  <si>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</si>
  <si>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</si>
  <si>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</si>
  <si>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</si>
  <si>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</si>
  <si>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</si>
  <si>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</si>
  <si>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</si>
  <si>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</si>
  <si>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</si>
  <si>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</si>
  <si>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</si>
  <si>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</si>
  <si>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</si>
  <si>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</si>
  <si>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</si>
  <si>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</si>
  <si>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</si>
  <si>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</si>
  <si>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</si>
  <si>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</si>
  <si>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</si>
  <si>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</si>
  <si>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</si>
  <si>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</si>
  <si>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</si>
  <si>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</si>
  <si>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</si>
  <si>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</si>
  <si>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</si>
  <si>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</si>
  <si>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</si>
  <si>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</si>
  <si>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</si>
  <si>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</si>
  <si>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</si>
  <si>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</si>
  <si>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</si>
  <si>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</si>
  <si>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</si>
  <si>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</si>
  <si>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</si>
  <si>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</si>
  <si>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</si>
  <si>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</si>
  <si>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</si>
  <si>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</si>
  <si>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</si>
  <si>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</si>
  <si>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</si>
  <si>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</si>
  <si>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</si>
  <si>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</si>
  <si>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</si>
  <si>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</si>
  <si>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</si>
  <si>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</si>
  <si>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</si>
  <si>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</si>
  <si>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</si>
  <si>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</si>
  <si>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</si>
  <si>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</si>
  <si>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</si>
  <si>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</si>
  <si>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</si>
  <si>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</si>
  <si>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</si>
  <si>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</si>
  <si>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</si>
  <si>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</si>
  <si>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</si>
  <si>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</si>
  <si>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</si>
  <si>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</si>
  <si>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</si>
  <si>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</si>
  <si>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</si>
  <si>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</si>
  <si>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</si>
  <si>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</si>
  <si>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</si>
  <si>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</si>
  <si>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</si>
  <si>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</si>
  <si>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</si>
  <si>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</si>
  <si>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</si>
  <si>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</si>
  <si>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</si>
  <si>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</si>
  <si>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</si>
  <si>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</si>
  <si>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</si>
  <si>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</si>
  <si>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</si>
  <si>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</si>
  <si>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</si>
  <si>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</si>
  <si>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</si>
  <si>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</si>
  <si>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</si>
  <si>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</si>
  <si>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</si>
  <si>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</si>
  <si>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</si>
  <si>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</si>
  <si>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</si>
  <si>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</si>
  <si>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</si>
  <si>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</si>
  <si>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</si>
  <si>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</si>
  <si>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</si>
  <si>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</si>
  <si>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</si>
  <si>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</si>
  <si>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</si>
  <si>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</si>
  <si>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</si>
  <si>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</si>
  <si>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</si>
  <si>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</si>
  <si>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</si>
  <si>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</si>
  <si>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</si>
  <si>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</si>
  <si>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</si>
  <si>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</si>
  <si>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</si>
  <si>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</si>
  <si>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</si>
  <si>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</si>
  <si>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</si>
  <si>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</si>
  <si>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</si>
  <si>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</si>
  <si>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</si>
  <si>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</si>
  <si>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</si>
  <si>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</si>
  <si>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</si>
  <si>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</si>
  <si>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</si>
  <si>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</si>
  <si>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</si>
  <si>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</si>
  <si>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</si>
  <si>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</si>
  <si>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</si>
  <si>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</si>
  <si>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</si>
  <si>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</si>
  <si>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</si>
  <si>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</si>
  <si>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</si>
  <si>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</si>
  <si>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</si>
  <si>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</si>
  <si>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</si>
  <si>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</si>
  <si>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</si>
  <si>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</si>
  <si>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</si>
  <si>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</si>
  <si>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</si>
  <si>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</si>
  <si>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</si>
  <si>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</si>
  <si>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</si>
  <si>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</si>
  <si>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</si>
  <si>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</si>
  <si>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</si>
  <si>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</si>
  <si>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</si>
  <si>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</si>
  <si>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</si>
  <si>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</si>
  <si>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</si>
  <si>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</si>
  <si>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</si>
  <si>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</si>
  <si>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</si>
  <si>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</si>
  <si>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</si>
  <si>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</si>
  <si>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</si>
  <si>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</si>
  <si>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</si>
  <si>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</si>
  <si>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</si>
  <si>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</si>
  <si>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</si>
  <si>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</si>
  <si>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</si>
  <si>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</si>
  <si>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</si>
  <si>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</si>
  <si>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</si>
  <si>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</si>
  <si>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</si>
  <si>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</si>
  <si>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</si>
  <si>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</si>
  <si>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</si>
  <si>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</si>
  <si>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</si>
  <si>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</si>
  <si>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</si>
  <si>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</si>
  <si>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</si>
  <si>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</si>
  <si>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</si>
  <si>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</si>
  <si>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</si>
  <si>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</si>
  <si>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</si>
  <si>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</si>
  <si>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</si>
  <si>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</si>
  <si>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</si>
  <si>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</si>
  <si>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</si>
  <si>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</si>
  <si>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</si>
  <si>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</si>
  <si>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</si>
  <si>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</si>
  <si>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</si>
  <si>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</si>
  <si>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</si>
  <si>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</si>
  <si>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</si>
  <si>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</si>
  <si>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</si>
  <si>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</si>
  <si>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</si>
  <si>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</si>
  <si>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</si>
  <si>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</si>
  <si>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</si>
  <si>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</si>
  <si>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</si>
  <si>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</si>
  <si>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</si>
  <si>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</si>
  <si>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</si>
  <si>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</si>
  <si>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</si>
  <si>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</si>
  <si>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</si>
  <si>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</si>
  <si>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</si>
  <si>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</si>
  <si>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</si>
  <si>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</si>
  <si>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</si>
  <si>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</si>
  <si>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</si>
  <si>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</si>
  <si>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</si>
  <si>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</si>
  <si>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</si>
  <si>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</si>
  <si>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</si>
  <si>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</si>
  <si>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</si>
  <si>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</si>
  <si>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</si>
  <si>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</si>
  <si>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</si>
  <si>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</si>
  <si>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</si>
  <si>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</si>
  <si>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</si>
  <si>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</si>
  <si>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</si>
  <si>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</si>
  <si>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</si>
  <si>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</si>
  <si>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</si>
  <si>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</si>
  <si>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</si>
  <si>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</si>
  <si>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</si>
  <si>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</si>
  <si>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</si>
  <si>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</si>
  <si>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</si>
  <si>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</si>
  <si>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</si>
  <si>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</si>
  <si>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</si>
  <si>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</si>
  <si>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</si>
  <si>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</si>
  <si>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</si>
  <si>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</si>
  <si>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</si>
  <si>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</si>
  <si>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</si>
  <si>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</si>
  <si>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</si>
  <si>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</si>
  <si>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</si>
  <si>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</si>
  <si>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</si>
  <si>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</si>
  <si>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</si>
  <si>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</si>
  <si>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</si>
  <si>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</si>
  <si>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</si>
  <si>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</si>
  <si>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</si>
  <si>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</si>
  <si>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</si>
  <si>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</si>
  <si>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</si>
  <si>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</si>
  <si>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</si>
  <si>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</si>
  <si>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</si>
  <si>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</si>
  <si>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</si>
  <si>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</si>
  <si>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</si>
  <si>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</si>
  <si>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</si>
  <si>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</si>
  <si>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</si>
  <si>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</si>
  <si>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</si>
  <si>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</si>
  <si>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</si>
  <si>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</si>
  <si>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</si>
  <si>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</si>
  <si>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</si>
  <si>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</si>
  <si>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</si>
  <si>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</si>
  <si>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</si>
  <si>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</si>
  <si>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</si>
  <si>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</si>
  <si>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</si>
  <si>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</si>
  <si>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</si>
  <si>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</si>
  <si>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</si>
  <si>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</si>
  <si>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</si>
  <si>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</si>
  <si>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</si>
  <si>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</si>
  <si>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</si>
  <si>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</si>
  <si>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</si>
  <si>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</si>
  <si>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</si>
  <si>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</si>
  <si>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</si>
  <si>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</si>
  <si>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</si>
  <si>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</si>
  <si>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</si>
  <si>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</si>
  <si>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</si>
  <si>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</si>
  <si>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</si>
  <si>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</si>
  <si>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</si>
  <si>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</si>
  <si>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</si>
  <si>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</si>
  <si>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</si>
  <si>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</si>
  <si>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</si>
  <si>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</si>
  <si>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</si>
  <si>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</si>
  <si>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</si>
  <si>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</si>
  <si>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</si>
  <si>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</si>
  <si>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</si>
  <si>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</si>
  <si>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</si>
  <si>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</si>
  <si>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</si>
  <si>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</si>
  <si>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</si>
  <si>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</si>
  <si>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</si>
  <si>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</si>
  <si>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</si>
  <si>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</si>
  <si>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</si>
  <si>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</si>
  <si>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</si>
  <si>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</si>
  <si>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</si>
  <si>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</si>
  <si>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</si>
  <si>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</si>
  <si>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</si>
  <si>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</si>
  <si>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</si>
  <si>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</si>
  <si>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</si>
  <si>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</si>
  <si>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</si>
  <si>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</si>
  <si>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</si>
  <si>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</si>
  <si>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</si>
  <si>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</si>
  <si>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</si>
  <si>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</si>
  <si>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</si>
  <si>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</si>
  <si>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</si>
  <si>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</si>
  <si>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</si>
  <si>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</si>
  <si>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</si>
  <si>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</si>
  <si>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</si>
  <si>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</si>
  <si>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</si>
  <si>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</si>
  <si>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</si>
  <si>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</si>
  <si>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</si>
  <si>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</si>
  <si>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</si>
  <si>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</si>
  <si>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</si>
  <si>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</si>
  <si>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</si>
  <si>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</si>
  <si>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</si>
  <si>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</si>
  <si>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</si>
  <si>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</si>
  <si>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</si>
  <si>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</si>
  <si>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</si>
  <si>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</si>
  <si>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</si>
  <si>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</si>
  <si>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</si>
  <si>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</si>
  <si>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</si>
  <si>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</si>
  <si>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</si>
  <si>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</si>
  <si>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</si>
  <si>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</si>
  <si>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</si>
  <si>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</si>
  <si>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</si>
  <si>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</si>
  <si>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</si>
  <si>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</si>
  <si>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</si>
  <si>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</si>
  <si>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</si>
  <si>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</si>
  <si>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</si>
  <si>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</si>
  <si>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</si>
  <si>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</si>
  <si>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</si>
  <si>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</si>
  <si>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</si>
  <si>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</si>
  <si>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</si>
  <si>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</si>
  <si>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</si>
  <si>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</si>
  <si>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</si>
  <si>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</si>
  <si>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</si>
  <si>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</si>
  <si>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</si>
  <si>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</si>
  <si>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</si>
  <si>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</si>
  <si>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</si>
  <si>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</si>
  <si>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</si>
  <si>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</si>
  <si>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</si>
  <si>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</si>
  <si>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</si>
  <si>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</si>
  <si>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</si>
  <si>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</si>
  <si>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</si>
  <si>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</si>
  <si>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</si>
  <si>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</si>
  <si>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</si>
  <si>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</si>
  <si>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</si>
  <si>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</si>
  <si>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</si>
  <si>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</si>
  <si>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</si>
  <si>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</si>
  <si>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</si>
  <si>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</si>
  <si>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</si>
  <si>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</si>
  <si>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</si>
  <si>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</si>
  <si>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</si>
  <si>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</si>
  <si>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</si>
  <si>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</si>
  <si>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</si>
  <si>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</si>
  <si>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</si>
  <si>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</si>
  <si>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</si>
  <si>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</si>
  <si>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</si>
  <si>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</si>
  <si>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</si>
  <si>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</si>
  <si>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</si>
  <si>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</si>
  <si>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</si>
  <si>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</si>
  <si>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</si>
  <si>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</si>
  <si>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</si>
  <si>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</si>
  <si>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</si>
  <si>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</si>
  <si>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</si>
  <si>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</si>
  <si>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</si>
  <si>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</si>
  <si>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</si>
  <si>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</si>
  <si>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</si>
  <si>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</si>
  <si>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</si>
  <si>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</si>
  <si>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</si>
  <si>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</si>
  <si>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</si>
  <si>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</si>
  <si>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</si>
  <si>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</si>
  <si>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</si>
  <si>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</si>
  <si>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</si>
  <si>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</si>
  <si>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</si>
  <si>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</si>
  <si>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</si>
  <si>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</si>
  <si>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</si>
  <si>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</si>
  <si>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</si>
  <si>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</si>
  <si>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</si>
  <si>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</si>
  <si>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</si>
  <si>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</si>
  <si>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</si>
  <si>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</si>
  <si>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</si>
  <si>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</si>
  <si>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</si>
  <si>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</si>
  <si>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</si>
  <si>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</si>
  <si>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</si>
  <si>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</si>
  <si>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</si>
  <si>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</si>
  <si>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</si>
  <si>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</si>
  <si>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</si>
  <si>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</si>
  <si>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</si>
  <si>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</si>
  <si>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</si>
  <si>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</si>
  <si>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</si>
  <si>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</si>
  <si>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</si>
  <si>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</si>
  <si>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</si>
  <si>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</si>
  <si>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</si>
  <si>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</si>
  <si>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</si>
  <si>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</si>
  <si>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</si>
  <si>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</si>
  <si>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</si>
  <si>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</si>
  <si>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</si>
  <si>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</si>
  <si>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</si>
  <si>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</si>
  <si>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</si>
  <si>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</si>
  <si>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</si>
  <si>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</si>
  <si>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</si>
  <si>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</si>
  <si>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</si>
  <si>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</si>
  <si>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</si>
  <si>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</si>
  <si>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</si>
  <si>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</si>
  <si>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</si>
  <si>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</si>
  <si>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</si>
  <si>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</si>
  <si>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</si>
  <si>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</si>
  <si>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</si>
  <si>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</si>
  <si>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</si>
  <si>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</si>
  <si>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</si>
  <si>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</si>
  <si>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</si>
  <si>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</si>
  <si>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</si>
  <si>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</si>
  <si>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</si>
  <si>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</si>
  <si>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</si>
  <si>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</si>
  <si>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</si>
  <si>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</si>
  <si>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</si>
  <si>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</si>
  <si>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</si>
  <si>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</si>
  <si>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</si>
  <si>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</si>
  <si>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</si>
  <si>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</si>
  <si>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</si>
  <si>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</si>
  <si>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</si>
  <si>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</si>
  <si>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</si>
  <si>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</si>
  <si>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</si>
  <si>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</si>
  <si>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</si>
  <si>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</si>
  <si>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</si>
  <si>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</si>
  <si>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</si>
  <si>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</si>
  <si>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</si>
  <si>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</si>
  <si>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</si>
  <si>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</si>
  <si>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</si>
  <si>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</si>
  <si>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</si>
  <si>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</si>
  <si>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</si>
  <si>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</si>
  <si>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</si>
  <si>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</si>
  <si>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</si>
  <si>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</si>
  <si>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</si>
  <si>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</si>
  <si>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</si>
  <si>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</si>
  <si>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</si>
  <si>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</si>
  <si>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</si>
  <si>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</si>
  <si>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</si>
  <si>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</si>
  <si>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</si>
  <si>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</si>
  <si>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</si>
  <si>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</si>
  <si>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</si>
  <si>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</si>
  <si>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</si>
  <si>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</si>
  <si>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</si>
  <si>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</si>
  <si>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</si>
  <si>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</si>
  <si>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</si>
  <si>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</si>
  <si>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</si>
  <si>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</si>
  <si>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</si>
  <si>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</si>
  <si>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</si>
  <si>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</si>
  <si>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</si>
  <si>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</si>
  <si>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</si>
  <si>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</si>
  <si>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</si>
  <si>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</si>
  <si>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</si>
  <si>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</si>
  <si>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</si>
  <si>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</si>
  <si>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</si>
  <si>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</si>
  <si>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</si>
  <si>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</si>
  <si>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</si>
  <si>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</si>
  <si>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</si>
  <si>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</si>
  <si>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</si>
  <si>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</si>
  <si>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</si>
  <si>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</si>
  <si>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</si>
  <si>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</si>
  <si>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</si>
  <si>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</si>
  <si>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</si>
  <si>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</si>
  <si>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</si>
  <si>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</si>
  <si>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</si>
  <si>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</si>
  <si>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</si>
  <si>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</si>
  <si>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</si>
  <si>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</si>
  <si>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</si>
  <si>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</si>
  <si>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</si>
  <si>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</si>
  <si>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</si>
  <si>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</si>
  <si>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</si>
  <si>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</si>
  <si>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</si>
  <si>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</si>
  <si>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</si>
  <si>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</si>
  <si>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</si>
  <si>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</si>
  <si>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</si>
  <si>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</si>
  <si>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</si>
  <si>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</si>
  <si>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</si>
  <si>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</si>
  <si>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</si>
  <si>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</si>
  <si>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</si>
  <si>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</si>
  <si>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</si>
  <si>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</si>
  <si>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</si>
  <si>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</si>
  <si>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</si>
  <si>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</si>
  <si>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</si>
  <si>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</si>
  <si>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</si>
  <si>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</si>
  <si>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</si>
  <si>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</si>
  <si>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</si>
  <si>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</si>
  <si>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</si>
  <si>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</si>
  <si>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</si>
  <si>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</si>
  <si>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</si>
  <si>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</si>
  <si>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</si>
  <si>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</si>
  <si>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</si>
  <si>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</si>
  <si>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</si>
  <si>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</si>
  <si>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</si>
  <si>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</si>
  <si>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</si>
  <si>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</si>
  <si>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</si>
  <si>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</si>
  <si>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</si>
  <si>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</si>
  <si>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</si>
  <si>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</si>
  <si>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</si>
  <si>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</si>
  <si>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</si>
  <si>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</si>
  <si>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</si>
  <si>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</si>
  <si>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</si>
  <si>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</si>
  <si>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</si>
  <si>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</si>
  <si>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</si>
  <si>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</si>
  <si>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</si>
  <si>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</si>
  <si>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</si>
  <si>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</si>
  <si>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</si>
  <si>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</si>
  <si>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</si>
  <si>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</si>
  <si>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</si>
  <si>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</si>
  <si>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</si>
  <si>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</si>
  <si>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</si>
  <si>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</si>
  <si>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</si>
  <si>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</si>
  <si>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</si>
  <si>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</si>
  <si>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</si>
  <si>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</si>
  <si>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</si>
  <si>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</si>
  <si>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</si>
  <si>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</si>
  <si>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</si>
  <si>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</si>
  <si>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</si>
  <si>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</si>
  <si>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</si>
  <si>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</si>
  <si>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</si>
  <si>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</si>
  <si>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</si>
  <si>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</si>
  <si>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</si>
  <si>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</si>
  <si>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</si>
  <si>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</si>
  <si>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</si>
  <si>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</si>
  <si>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</si>
  <si>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</si>
  <si>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</si>
  <si>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</si>
  <si>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</si>
  <si>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</si>
  <si>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</si>
  <si>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</si>
  <si>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</si>
  <si>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</si>
  <si>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</si>
  <si>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</si>
  <si>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</si>
  <si>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</si>
  <si>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</si>
  <si>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</si>
  <si>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</si>
  <si>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</si>
  <si>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</si>
  <si>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</si>
  <si>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</si>
  <si>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</si>
  <si>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</si>
  <si>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</si>
  <si>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</si>
  <si>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</si>
  <si>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</si>
  <si>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</si>
  <si>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</si>
  <si>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</si>
  <si>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</si>
  <si>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</si>
  <si>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</si>
  <si>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</si>
  <si>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</si>
  <si>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</si>
  <si>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</si>
  <si>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</si>
  <si>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</si>
  <si>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</si>
  <si>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</si>
  <si>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</si>
  <si>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</si>
  <si>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</si>
  <si>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</si>
  <si>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</si>
  <si>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</si>
  <si>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</si>
  <si>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</si>
  <si>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</si>
  <si>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</si>
  <si>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</si>
  <si>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</si>
  <si>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</si>
  <si>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</si>
  <si>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</si>
  <si>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</si>
  <si>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</si>
  <si>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</si>
  <si>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</si>
  <si>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</si>
  <si>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</si>
  <si>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</si>
  <si>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</si>
  <si>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</si>
  <si>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</si>
  <si>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</si>
  <si>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</si>
  <si>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</si>
  <si>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</si>
  <si>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</si>
  <si>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</si>
  <si>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</si>
  <si>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</si>
  <si>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</si>
  <si>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</si>
  <si>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</si>
  <si>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</si>
  <si>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</si>
  <si>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</si>
  <si>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</si>
  <si>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</si>
  <si>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</si>
  <si>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</si>
  <si>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</si>
  <si>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</si>
  <si>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</si>
  <si>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</si>
  <si>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</si>
  <si>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</si>
  <si>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</si>
  <si>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</si>
  <si>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</si>
  <si>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</si>
  <si>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</si>
  <si>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</si>
  <si>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</si>
  <si>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</si>
  <si>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</si>
  <si>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</si>
  <si>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</si>
  <si>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</si>
  <si>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</si>
  <si>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</si>
  <si>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</si>
  <si>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</si>
  <si>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</si>
  <si>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</si>
  <si>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</si>
  <si>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</si>
  <si>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</si>
  <si>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</si>
  <si>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</si>
  <si>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</si>
  <si>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</si>
  <si>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</si>
  <si>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</si>
  <si>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</si>
  <si>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</si>
  <si>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</si>
  <si>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</si>
  <si>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</si>
  <si>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</si>
  <si>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</si>
  <si>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</si>
  <si>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</si>
  <si>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</si>
  <si>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</si>
  <si>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</si>
  <si>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</si>
  <si>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</si>
  <si>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</si>
  <si>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</si>
  <si>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</si>
  <si>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</si>
  <si>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</si>
  <si>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</si>
  <si>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</si>
  <si>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</si>
  <si>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</si>
  <si>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</si>
  <si>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</si>
  <si>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</si>
  <si>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</si>
  <si>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</si>
  <si>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</si>
  <si>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</si>
  <si>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</si>
  <si>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</si>
  <si>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</si>
  <si>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</si>
  <si>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</si>
  <si>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</si>
  <si>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</si>
  <si>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</si>
  <si>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</si>
  <si>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</si>
  <si>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</si>
  <si>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</si>
  <si>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</si>
  <si>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</si>
  <si>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</si>
  <si>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</si>
  <si>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</si>
  <si>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</si>
  <si>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</si>
  <si>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</si>
  <si>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</si>
  <si>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</si>
  <si>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</si>
  <si>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</si>
  <si>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</si>
  <si>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</si>
  <si>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</si>
  <si>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</si>
  <si>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</si>
  <si>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</si>
  <si>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</si>
  <si>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</si>
  <si>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</si>
  <si>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</si>
  <si>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</si>
  <si>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</si>
  <si>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</si>
  <si>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</si>
  <si>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</si>
  <si>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</si>
  <si>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</si>
  <si>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</si>
  <si>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</si>
  <si>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</si>
  <si>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</si>
  <si>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</si>
  <si>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</si>
  <si>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</si>
  <si>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</si>
  <si>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</si>
  <si>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</si>
  <si>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</si>
  <si>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</si>
  <si>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</si>
  <si>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</si>
  <si>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</si>
  <si>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</si>
  <si>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</si>
  <si>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</si>
  <si>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</si>
  <si>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</si>
  <si>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</si>
  <si>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</si>
  <si>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</si>
  <si>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</si>
  <si>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</si>
  <si>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</si>
  <si>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</si>
  <si>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</si>
  <si>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</si>
  <si>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</si>
  <si>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</si>
  <si>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</si>
  <si>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</si>
  <si>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</si>
  <si>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</si>
  <si>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</si>
  <si>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</si>
  <si>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</si>
  <si>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</si>
  <si>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</si>
  <si>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</si>
  <si>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</si>
  <si>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</si>
  <si>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</si>
  <si>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</si>
  <si>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</si>
  <si>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</si>
  <si>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</si>
  <si>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</si>
  <si>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</si>
  <si>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</si>
  <si>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</si>
  <si>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</si>
  <si>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</si>
  <si>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</si>
  <si>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</si>
  <si>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</si>
  <si>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</si>
  <si>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</si>
  <si>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</si>
  <si>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</si>
  <si>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</si>
  <si>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</si>
  <si>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</si>
  <si>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</si>
  <si>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</si>
  <si>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</si>
  <si>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</si>
  <si>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</si>
  <si>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</si>
  <si>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</si>
  <si>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</si>
  <si>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</si>
  <si>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</si>
  <si>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</si>
  <si>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</si>
  <si>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</si>
  <si>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</si>
  <si>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</si>
  <si>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</si>
  <si>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</si>
  <si>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</si>
  <si>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</si>
  <si>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</si>
  <si>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</si>
  <si>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</si>
  <si>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</si>
  <si>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</si>
  <si>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</si>
  <si>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</si>
  <si>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</si>
  <si>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</si>
  <si>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</si>
  <si>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</si>
  <si>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</si>
  <si>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</si>
  <si>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</si>
  <si>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</si>
  <si>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</si>
  <si>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</si>
  <si>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</si>
  <si>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</si>
  <si>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</si>
  <si>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</si>
  <si>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</si>
  <si>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</si>
  <si>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</si>
  <si>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</si>
  <si>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</si>
  <si>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</si>
  <si>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</si>
  <si>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</si>
  <si>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</si>
  <si>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</si>
  <si>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</si>
  <si>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</si>
  <si>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</si>
  <si>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</si>
  <si>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</si>
  <si>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</si>
  <si>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</si>
  <si>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</si>
  <si>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</si>
  <si>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</si>
  <si>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</si>
  <si>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</si>
  <si>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</si>
  <si>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</si>
  <si>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</si>
  <si>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</si>
  <si>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</si>
  <si>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</si>
  <si>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</si>
  <si>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</si>
  <si>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</si>
  <si>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</si>
  <si>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</si>
  <si>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</si>
  <si>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</si>
  <si>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</si>
  <si>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</si>
  <si>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</si>
  <si>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</si>
  <si>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</si>
  <si>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</si>
  <si>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</si>
  <si>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</si>
  <si>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</si>
  <si>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</si>
  <si>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</si>
  <si>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</si>
  <si>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</si>
  <si>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</si>
  <si>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</si>
  <si>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</si>
  <si>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</si>
  <si>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</si>
  <si>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</si>
  <si>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</si>
  <si>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</si>
  <si>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</si>
  <si>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</si>
  <si>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</si>
  <si>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</si>
  <si>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</si>
  <si>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</si>
  <si>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</si>
  <si>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</si>
  <si>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</si>
  <si>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</si>
  <si>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</si>
  <si>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</si>
  <si>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</si>
  <si>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</si>
  <si>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</si>
  <si>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</si>
  <si>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</si>
  <si>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</si>
  <si>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</si>
  <si>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</si>
  <si>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</si>
  <si>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</si>
  <si>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</si>
  <si>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</si>
  <si>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</si>
  <si>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</si>
  <si>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</si>
  <si>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</si>
  <si>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</si>
  <si>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</si>
  <si>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</si>
  <si>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</si>
  <si>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</si>
  <si>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</si>
  <si>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</si>
  <si>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</si>
  <si>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</si>
  <si>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</si>
  <si>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</si>
  <si>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</si>
  <si>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</si>
  <si>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</si>
  <si>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</si>
  <si>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</si>
  <si>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</si>
  <si>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</si>
  <si>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</si>
  <si>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</si>
  <si>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</si>
  <si>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</si>
  <si>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</si>
  <si>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</si>
  <si>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</si>
  <si>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</si>
  <si>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</si>
  <si>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</si>
  <si>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</si>
  <si>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</si>
  <si>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</si>
  <si>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</si>
  <si>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</si>
  <si>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</si>
  <si>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</si>
  <si>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</si>
  <si>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</si>
  <si>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</si>
  <si>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</si>
  <si>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</si>
  <si>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</si>
  <si>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</si>
  <si>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</si>
  <si>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</si>
  <si>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</si>
  <si>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</si>
  <si>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</si>
  <si>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</si>
  <si>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</si>
  <si>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</si>
  <si>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</si>
  <si>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</si>
  <si>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</si>
  <si>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</si>
  <si>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</si>
  <si>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</si>
  <si>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</si>
  <si>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</si>
  <si>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</si>
  <si>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</si>
  <si>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</si>
  <si>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</si>
  <si>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</si>
  <si>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</si>
  <si>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</si>
  <si>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</si>
  <si>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</si>
  <si>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</si>
  <si>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</si>
  <si>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</si>
  <si>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</si>
  <si>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</si>
  <si>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</si>
  <si>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</si>
  <si>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</si>
  <si>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</si>
  <si>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</si>
  <si>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</si>
  <si>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</si>
  <si>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</si>
  <si>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</si>
  <si>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</si>
  <si>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</si>
  <si>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</si>
  <si>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</si>
  <si>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</si>
  <si>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</si>
  <si>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</si>
  <si>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</si>
  <si>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</si>
  <si>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</si>
  <si>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</si>
  <si>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</si>
  <si>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</si>
  <si>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</si>
  <si>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</si>
  <si>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</si>
  <si>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</si>
  <si>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</si>
  <si>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</si>
  <si>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</si>
  <si>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</si>
  <si>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</si>
  <si>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</si>
  <si>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</si>
  <si>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</si>
  <si>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</si>
  <si>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</si>
  <si>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</si>
  <si>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</si>
  <si>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</si>
  <si>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</si>
  <si>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</si>
  <si>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</si>
  <si>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</si>
  <si>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</si>
  <si>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</si>
  <si>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</si>
  <si>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</si>
  <si>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</si>
  <si>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</si>
  <si>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</si>
  <si>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</si>
  <si>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</si>
  <si>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</si>
  <si>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</si>
  <si>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</si>
  <si>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</si>
  <si>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</si>
  <si>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</si>
  <si>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</si>
  <si>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</si>
  <si>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</si>
  <si>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</si>
  <si>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</si>
  <si>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</si>
  <si>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</si>
  <si>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</si>
  <si>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</si>
  <si>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</si>
  <si>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</si>
  <si>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</si>
  <si>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</si>
  <si>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</si>
  <si>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</si>
  <si>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</si>
  <si>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</si>
  <si>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</si>
  <si>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</si>
  <si>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</si>
  <si>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</si>
  <si>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</si>
  <si>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</si>
  <si>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</si>
  <si>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</si>
  <si>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</si>
  <si>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</si>
  <si>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</si>
  <si>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</si>
  <si>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</si>
  <si>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</si>
  <si>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</si>
  <si>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</si>
  <si>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</si>
  <si>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</si>
  <si>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</si>
  <si>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</si>
  <si>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</si>
  <si>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</si>
  <si>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</si>
  <si>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</si>
  <si>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</si>
  <si>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</si>
  <si>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</si>
  <si>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</si>
  <si>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</si>
  <si>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</si>
  <si>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</si>
  <si>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</si>
  <si>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</si>
  <si>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</si>
  <si>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</si>
  <si>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</si>
  <si>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</si>
  <si>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</si>
  <si>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</si>
  <si>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</si>
  <si>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</si>
  <si>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</si>
  <si>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</si>
  <si>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</si>
  <si>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</si>
  <si>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</si>
  <si>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</si>
  <si>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</si>
  <si>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</si>
  <si>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</si>
  <si>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</si>
  <si>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</si>
  <si>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</si>
  <si>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</si>
  <si>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</si>
  <si>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</si>
  <si>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</si>
  <si>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</si>
  <si>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</si>
  <si>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</si>
  <si>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</si>
  <si>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</si>
  <si>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</si>
  <si>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</si>
  <si>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</si>
  <si>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</si>
  <si>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</si>
  <si>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</si>
  <si>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</si>
  <si>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</si>
  <si>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</si>
  <si>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</si>
  <si>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</si>
  <si>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</si>
  <si>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</si>
  <si>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</si>
  <si>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</si>
  <si>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</si>
  <si>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</si>
  <si>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</si>
  <si>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</si>
  <si>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</si>
  <si>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</si>
  <si>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</si>
  <si>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</si>
  <si>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</si>
  <si>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</si>
  <si>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</si>
  <si>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</si>
  <si>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</si>
  <si>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</si>
  <si>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</si>
  <si>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</si>
  <si>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</si>
  <si>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</si>
  <si>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</si>
  <si>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</si>
  <si>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</si>
  <si>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</si>
  <si>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</si>
  <si>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</si>
  <si>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</si>
  <si>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</si>
  <si>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</si>
  <si>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</si>
  <si>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</si>
  <si>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</si>
  <si>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</si>
  <si>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</si>
  <si>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</si>
  <si>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</si>
  <si>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</si>
  <si>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</si>
  <si>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</si>
  <si>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</si>
  <si>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</si>
  <si>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</si>
  <si>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</si>
  <si>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</si>
  <si>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</si>
  <si>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</si>
  <si>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</si>
  <si>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</si>
  <si>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</si>
  <si>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</si>
  <si>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</si>
  <si>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</si>
  <si>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</si>
  <si>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</si>
  <si>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</si>
  <si>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</si>
  <si>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</si>
  <si>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</si>
  <si>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</si>
  <si>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</si>
  <si>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</si>
  <si>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</si>
  <si>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</si>
  <si>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</si>
  <si>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</si>
  <si>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</si>
  <si>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</si>
  <si>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</si>
  <si>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</si>
  <si>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</si>
  <si>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</si>
  <si>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</si>
  <si>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</si>
  <si>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</si>
  <si>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</si>
  <si>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</si>
  <si>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</si>
  <si>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</si>
  <si>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</si>
  <si>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</si>
  <si>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</si>
  <si>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</si>
  <si>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</si>
  <si>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</si>
  <si>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</si>
  <si>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</si>
  <si>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</si>
  <si>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</si>
  <si>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</si>
  <si>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</si>
  <si>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</si>
  <si>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</si>
  <si>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</si>
  <si>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</si>
  <si>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</si>
  <si>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</si>
  <si>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</si>
  <si>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</si>
  <si>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</si>
  <si>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</si>
  <si>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</si>
  <si>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</si>
  <si>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</si>
  <si>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</si>
  <si>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</si>
  <si>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</si>
  <si>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</si>
  <si>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</si>
  <si>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</si>
  <si>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</si>
  <si>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</si>
  <si>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</si>
  <si>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</si>
  <si>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</si>
  <si>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</si>
  <si>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</si>
  <si>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</si>
  <si>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</si>
  <si>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</si>
  <si>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</si>
  <si>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</si>
  <si>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</si>
  <si>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</si>
  <si>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</si>
  <si>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</si>
  <si>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</si>
  <si>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</si>
  <si>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</si>
  <si>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</si>
  <si>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</si>
  <si>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</si>
  <si>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</si>
  <si>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</si>
  <si>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</si>
  <si>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</si>
  <si>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</si>
  <si>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</si>
  <si>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</si>
  <si>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</si>
  <si>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</si>
  <si>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</si>
  <si>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</si>
  <si>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</si>
  <si>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</si>
  <si>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</si>
  <si>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</si>
  <si>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</si>
  <si>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</si>
  <si>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</si>
  <si>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</si>
  <si>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</si>
  <si>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</si>
  <si>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</si>
  <si>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</si>
  <si>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</si>
  <si>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</si>
  <si>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</si>
  <si>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</si>
  <si>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</si>
  <si>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</si>
  <si>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</si>
  <si>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</si>
  <si>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</si>
  <si>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</si>
  <si>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</si>
  <si>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</si>
  <si>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</si>
  <si>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</si>
  <si>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</si>
  <si>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</si>
  <si>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</si>
  <si>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</si>
  <si>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</si>
  <si>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</si>
  <si>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</si>
  <si>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</si>
  <si>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</si>
  <si>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</si>
  <si>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</si>
  <si>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</si>
  <si>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</si>
  <si>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</si>
  <si>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</si>
  <si>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</si>
  <si>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</si>
  <si>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</si>
  <si>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</si>
  <si>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</si>
  <si>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</si>
  <si>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</si>
  <si>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</si>
  <si>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</si>
  <si>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</si>
  <si>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</si>
  <si>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</si>
  <si>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</si>
  <si>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</si>
  <si>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</si>
  <si>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</si>
  <si>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</si>
  <si>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</si>
  <si>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</si>
  <si>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</si>
  <si>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</si>
  <si>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</si>
  <si>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</si>
  <si>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</si>
  <si>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</si>
  <si>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</si>
  <si>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</si>
  <si>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</si>
  <si>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</si>
  <si>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</si>
  <si>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</si>
  <si>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</si>
  <si>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</si>
  <si>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</si>
  <si>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</si>
  <si>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</si>
  <si>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</si>
  <si>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</si>
  <si>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</si>
  <si>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</si>
  <si>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</si>
  <si>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</si>
  <si>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</si>
  <si>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</si>
  <si>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</si>
  <si>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</si>
  <si>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</si>
  <si>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</si>
  <si>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</si>
  <si>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</si>
  <si>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</si>
  <si>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</si>
  <si>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</si>
  <si>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</si>
  <si>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</si>
  <si>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</si>
  <si>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</si>
  <si>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</si>
  <si>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</si>
  <si>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</si>
  <si>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</si>
  <si>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</si>
  <si>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</si>
  <si>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</si>
  <si>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</si>
  <si>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</si>
  <si>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</si>
  <si>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</si>
  <si>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</si>
  <si>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</si>
  <si>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</si>
  <si>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</si>
  <si>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</si>
  <si>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</si>
  <si>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</si>
  <si>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</si>
  <si>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</si>
  <si>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</si>
  <si>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</si>
  <si>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</si>
  <si>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</si>
  <si>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</si>
  <si>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</si>
  <si>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</si>
  <si>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</si>
  <si>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</si>
  <si>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</si>
  <si>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</si>
  <si>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</si>
  <si>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</si>
  <si>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</si>
  <si>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</si>
  <si>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</si>
  <si>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</si>
  <si>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</si>
  <si>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</si>
  <si>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</si>
  <si>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</si>
  <si>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</si>
  <si>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</si>
  <si>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</si>
  <si>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</si>
  <si>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</si>
  <si>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</si>
  <si>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</si>
  <si>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</si>
  <si>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</si>
  <si>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</si>
  <si>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</si>
  <si>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</si>
  <si>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</si>
  <si>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</si>
  <si>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</si>
  <si>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</si>
  <si>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</si>
  <si>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</si>
  <si>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</si>
  <si>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</si>
  <si>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</si>
  <si>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</si>
  <si>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</si>
  <si>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</si>
  <si>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</si>
  <si>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</si>
  <si>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</si>
  <si>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</si>
  <si>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</si>
  <si>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</si>
  <si>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</si>
  <si>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</si>
  <si>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</si>
  <si>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</si>
  <si>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</si>
  <si>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</si>
  <si>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</si>
  <si>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</si>
  <si>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</si>
  <si>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</si>
  <si>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</si>
  <si>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</si>
  <si>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</si>
  <si>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</si>
  <si>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</si>
  <si>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</si>
  <si>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</si>
  <si>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</si>
  <si>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</si>
  <si>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</si>
  <si>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</si>
  <si>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</si>
  <si>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</si>
  <si>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</si>
  <si>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</si>
  <si>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</si>
  <si>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</si>
  <si>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</si>
  <si>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</si>
  <si>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</si>
  <si>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</si>
  <si>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</si>
  <si>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</si>
  <si>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</si>
  <si>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</si>
  <si>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</si>
  <si>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</si>
  <si>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</si>
  <si>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</si>
  <si>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</si>
  <si>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</si>
  <si>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</si>
  <si>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</si>
  <si>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</si>
  <si>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</si>
  <si>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</si>
  <si>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</si>
  <si>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</si>
  <si>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</si>
  <si>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</si>
  <si>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</si>
  <si>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</si>
  <si>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</si>
  <si>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</si>
  <si>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</si>
  <si>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</si>
  <si>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</si>
  <si>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</si>
  <si>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</si>
  <si>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</si>
  <si>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</si>
  <si>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</si>
  <si>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</si>
  <si>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</si>
  <si>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</si>
  <si>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</si>
  <si>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</si>
  <si>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</si>
  <si>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</si>
  <si>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</si>
  <si>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</si>
  <si>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</si>
  <si>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</si>
  <si>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</si>
  <si>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</si>
  <si>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</si>
  <si>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</si>
  <si>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</si>
  <si>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</si>
  <si>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</si>
  <si>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</si>
  <si>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</si>
  <si>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</si>
  <si>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</si>
  <si>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</si>
  <si>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</si>
  <si>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</si>
  <si>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</si>
  <si>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</si>
  <si>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</si>
  <si>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</si>
  <si>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</si>
  <si>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</si>
  <si>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</si>
  <si>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</si>
  <si>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</si>
  <si>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</si>
  <si>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</si>
  <si>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</si>
  <si>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</si>
  <si>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</si>
  <si>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</si>
  <si>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</si>
  <si>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</si>
  <si>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</si>
  <si>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</si>
  <si>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</si>
  <si>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</si>
  <si>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</si>
  <si>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</si>
  <si>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</si>
  <si>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</si>
  <si>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</si>
  <si>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</si>
  <si>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</si>
  <si>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</si>
  <si>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</si>
  <si>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</si>
  <si>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</si>
  <si>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</si>
  <si>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</si>
  <si>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</si>
  <si>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</si>
  <si>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</si>
  <si>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</si>
  <si>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</si>
  <si>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</si>
  <si>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</si>
  <si>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</si>
  <si>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</si>
  <si>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</si>
  <si>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</si>
  <si>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</si>
  <si>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</si>
  <si>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</si>
  <si>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</si>
  <si>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</si>
  <si>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</si>
  <si>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</si>
  <si>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</si>
  <si>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</si>
  <si>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</si>
  <si>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</si>
  <si>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</si>
  <si>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</si>
  <si>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</si>
  <si>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</si>
  <si>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</si>
  <si>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</si>
  <si>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</si>
  <si>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</si>
  <si>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</si>
  <si>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</si>
  <si>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</si>
  <si>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</si>
  <si>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</si>
  <si>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</si>
  <si>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</si>
  <si>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</si>
  <si>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</si>
  <si>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</si>
  <si>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</si>
  <si>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</si>
  <si>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</si>
  <si>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</si>
  <si>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</si>
  <si>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</si>
  <si>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</si>
  <si>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</si>
  <si>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</si>
  <si>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</si>
  <si>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</si>
  <si>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</si>
  <si>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</si>
  <si>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</si>
  <si>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</si>
  <si>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</si>
  <si>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</si>
  <si>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</si>
  <si>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</si>
  <si>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</si>
  <si>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</si>
  <si>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</si>
  <si>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</si>
  <si>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</si>
  <si>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</si>
  <si>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</si>
  <si>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</si>
  <si>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</si>
  <si>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</si>
  <si>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</si>
  <si>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</si>
  <si>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</si>
  <si>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</si>
  <si>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</si>
  <si>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</si>
  <si>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</si>
  <si>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</si>
  <si>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</si>
  <si>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</si>
  <si>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</si>
  <si>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</si>
  <si>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</si>
  <si>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</si>
  <si>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</si>
  <si>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</si>
  <si>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</si>
  <si>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</si>
  <si>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</si>
  <si>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</si>
  <si>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</si>
  <si>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</si>
  <si>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</si>
  <si>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</si>
  <si>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</si>
  <si>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</si>
  <si>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</si>
  <si>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</si>
  <si>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</si>
  <si>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</si>
  <si>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</si>
  <si>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</si>
  <si>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</si>
  <si>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</si>
  <si>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</si>
  <si>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</si>
  <si>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</si>
  <si>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</si>
  <si>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</si>
  <si>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</si>
  <si>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</si>
  <si>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</si>
  <si>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</si>
  <si>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</si>
  <si>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</si>
  <si>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</si>
  <si>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</si>
  <si>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</si>
  <si>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</si>
  <si>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</si>
  <si>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</si>
  <si>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</si>
  <si>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</si>
  <si>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</si>
  <si>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</si>
  <si>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</si>
  <si>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</si>
  <si>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</si>
  <si>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</si>
  <si>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</si>
  <si>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</si>
  <si>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</si>
  <si>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</si>
  <si>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</si>
  <si>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</si>
  <si>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</si>
  <si>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</si>
  <si>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</si>
  <si>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</si>
  <si>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</si>
  <si>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</si>
  <si>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</si>
  <si>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</si>
  <si>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</si>
  <si>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</si>
  <si>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</si>
  <si>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</si>
  <si>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</si>
  <si>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</si>
  <si>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</si>
  <si>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</si>
  <si>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</si>
  <si>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</si>
  <si>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</si>
  <si>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</si>
  <si>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</si>
  <si>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</si>
  <si>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</si>
  <si>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</si>
  <si>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</si>
  <si>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</si>
  <si>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</si>
  <si>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</si>
  <si>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</si>
  <si>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</si>
  <si>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</si>
  <si>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</si>
  <si>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</si>
  <si>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</si>
  <si>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</si>
  <si>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</si>
  <si>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</si>
  <si>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</si>
  <si>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</si>
  <si>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</si>
  <si>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</si>
  <si>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</si>
  <si>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</si>
  <si>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</si>
  <si>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</si>
  <si>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</si>
  <si>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</si>
  <si>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</si>
  <si>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</si>
  <si>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</si>
  <si>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</si>
  <si>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</si>
  <si>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</si>
  <si>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</si>
  <si>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</si>
  <si>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</si>
  <si>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</si>
  <si>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</si>
  <si>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</si>
  <si>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</si>
  <si>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</si>
  <si>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</si>
  <si>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</si>
  <si>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</si>
  <si>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</si>
  <si>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</si>
  <si>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</si>
  <si>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</si>
  <si>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</si>
  <si>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</si>
  <si>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</si>
  <si>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</si>
  <si>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</si>
  <si>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</si>
  <si>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</si>
  <si>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</si>
  <si>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</si>
  <si>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</si>
  <si>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</si>
  <si>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</si>
  <si>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</si>
  <si>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</si>
  <si>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</si>
  <si>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</si>
  <si>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</si>
  <si>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</si>
  <si>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</si>
  <si>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</si>
  <si>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</si>
  <si>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</si>
  <si>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</si>
  <si>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</si>
  <si>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</si>
  <si>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</si>
  <si>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</si>
  <si>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</si>
  <si>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</si>
  <si>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</si>
  <si>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</si>
  <si>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</si>
  <si>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</si>
  <si>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</si>
  <si>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</si>
  <si>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</si>
  <si>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</si>
  <si>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</si>
  <si>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</si>
  <si>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</si>
  <si>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</si>
  <si>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</si>
  <si>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</si>
  <si>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</si>
  <si>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</si>
  <si>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</si>
  <si>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</si>
  <si>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</si>
  <si>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</si>
  <si>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</si>
  <si>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</si>
  <si>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</si>
  <si>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</si>
  <si>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</si>
  <si>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</si>
  <si>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</si>
  <si>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</si>
  <si>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</si>
  <si>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</si>
  <si>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</si>
  <si>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</si>
  <si>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</si>
  <si>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</si>
  <si>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</si>
  <si>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</si>
  <si>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</si>
  <si>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</si>
  <si>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</si>
  <si>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</si>
  <si>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</si>
  <si>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</si>
  <si>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</si>
  <si>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</si>
  <si>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</si>
  <si>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</si>
  <si>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</si>
  <si>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</si>
  <si>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</si>
  <si>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</si>
  <si>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</si>
  <si>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</si>
  <si>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</si>
  <si>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</si>
  <si>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</si>
  <si>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</si>
  <si>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</si>
  <si>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</si>
  <si>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</si>
  <si>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</si>
  <si>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</si>
  <si>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</si>
  <si>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</si>
  <si>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</si>
  <si>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</si>
  <si>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</si>
  <si>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</si>
  <si>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</si>
  <si>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</si>
  <si>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</si>
  <si>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</si>
  <si>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</si>
  <si>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</si>
  <si>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</si>
  <si>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</si>
  <si>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</si>
  <si>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</si>
  <si>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</si>
  <si>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</si>
  <si>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</si>
  <si>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</si>
  <si>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</si>
  <si>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</si>
  <si>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</si>
  <si>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</si>
  <si>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</si>
  <si>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</si>
  <si>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</si>
  <si>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</si>
  <si>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</si>
  <si>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</si>
  <si>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</si>
  <si>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</si>
  <si>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</si>
  <si>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</si>
  <si>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</si>
  <si>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</si>
  <si>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</si>
  <si>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</si>
  <si>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</si>
  <si>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</si>
  <si>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</si>
  <si>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</si>
  <si>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</si>
  <si>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</si>
  <si>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</si>
  <si>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</si>
  <si>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</si>
  <si>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</si>
  <si>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</si>
  <si>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</si>
  <si>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</si>
  <si>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</si>
  <si>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</si>
  <si>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</si>
  <si>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</si>
  <si>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</si>
  <si>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</si>
  <si>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</si>
  <si>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</si>
  <si>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</si>
  <si>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</si>
  <si>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</si>
  <si>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</si>
  <si>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</si>
  <si>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</si>
  <si>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</si>
  <si>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</si>
  <si>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</si>
  <si>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</si>
  <si>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</si>
  <si>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</si>
  <si>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</si>
  <si>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</si>
  <si>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</si>
  <si>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</si>
  <si>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</si>
  <si>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</si>
  <si>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</si>
  <si>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</si>
  <si>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</si>
  <si>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</si>
  <si>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</si>
  <si>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</si>
  <si>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</si>
  <si>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</si>
  <si>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</si>
  <si>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</si>
  <si>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</si>
  <si>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</si>
  <si>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</si>
  <si>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</si>
  <si>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</si>
  <si>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</si>
  <si>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</si>
  <si>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</si>
  <si>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</si>
  <si>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</si>
  <si>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</si>
  <si>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</si>
  <si>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</si>
  <si>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</si>
  <si>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</si>
  <si>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</si>
  <si>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</si>
  <si>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</si>
  <si>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</si>
  <si>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</si>
  <si>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</si>
  <si>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</si>
  <si>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</si>
  <si>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</si>
  <si>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</si>
  <si>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</si>
  <si>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</si>
  <si>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</si>
  <si>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</si>
  <si>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</si>
  <si>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</si>
  <si>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</si>
  <si>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</si>
  <si>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</si>
  <si>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</si>
  <si>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</si>
  <si>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</si>
  <si>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</si>
  <si>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</si>
  <si>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</si>
  <si>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</si>
  <si>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</si>
  <si>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</si>
  <si>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</si>
  <si>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</si>
  <si>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</si>
  <si>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</si>
  <si>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</si>
  <si>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</si>
  <si>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</si>
  <si>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</si>
  <si>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</si>
  <si>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</si>
  <si>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</si>
  <si>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</si>
  <si>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</si>
  <si>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</si>
  <si>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</si>
  <si>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</si>
  <si>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</si>
  <si>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</si>
  <si>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</si>
  <si>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</si>
  <si>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</si>
  <si>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</si>
  <si>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</si>
  <si>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</si>
  <si>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</si>
  <si>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</si>
  <si>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</si>
  <si>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</si>
  <si>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</si>
  <si>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</si>
  <si>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</si>
  <si>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</si>
  <si>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</si>
  <si>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</si>
  <si>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</si>
  <si>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</si>
  <si>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</si>
  <si>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</si>
  <si>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</si>
  <si>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</si>
  <si>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</si>
  <si>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</si>
  <si>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</si>
  <si>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</si>
  <si>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</si>
  <si>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</si>
  <si>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</si>
  <si>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</si>
  <si>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</si>
  <si>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</si>
  <si>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</si>
  <si>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</si>
  <si>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</si>
  <si>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</si>
  <si>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</si>
  <si>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</si>
  <si>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</si>
  <si>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</si>
  <si>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</si>
  <si>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</si>
  <si>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</si>
  <si>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</si>
  <si>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</si>
  <si>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</si>
  <si>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</si>
  <si>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</si>
  <si>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</si>
  <si>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</si>
  <si>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</si>
  <si>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</si>
  <si>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</si>
  <si>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</si>
  <si>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</si>
  <si>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</si>
  <si>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</si>
  <si>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</si>
  <si>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</si>
  <si>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</si>
  <si>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</si>
  <si>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</si>
  <si>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</si>
  <si>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</si>
  <si>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</si>
  <si>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</si>
  <si>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</si>
  <si>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</si>
  <si>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</si>
  <si>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</si>
  <si>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</si>
  <si>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</si>
  <si>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</si>
  <si>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</si>
  <si>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</si>
  <si>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</si>
  <si>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</si>
  <si>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</si>
  <si>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</si>
  <si>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</si>
  <si>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</si>
  <si>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</si>
  <si>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</si>
  <si>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</si>
  <si>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</si>
  <si>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</si>
  <si>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</si>
  <si>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</si>
  <si>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</si>
  <si>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</si>
  <si>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</si>
  <si>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</si>
  <si>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</si>
  <si>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</si>
  <si>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</si>
  <si>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</si>
  <si>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</si>
  <si>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</si>
  <si>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</si>
  <si>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</si>
  <si>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</si>
  <si>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</si>
  <si>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</si>
  <si>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</si>
  <si>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</si>
  <si>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</si>
  <si>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</si>
  <si>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</si>
  <si>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</si>
  <si>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</si>
  <si>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</si>
  <si>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</si>
  <si>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</si>
  <si>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</si>
  <si>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</si>
  <si>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</si>
  <si>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</si>
  <si>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</si>
  <si>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</si>
  <si>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</si>
  <si>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</si>
  <si>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</si>
  <si>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</si>
  <si>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</si>
  <si>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</si>
  <si>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</si>
  <si>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</si>
  <si>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</si>
  <si>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</si>
  <si>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</si>
  <si>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</si>
  <si>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</si>
  <si>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</si>
  <si>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</si>
  <si>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</si>
  <si>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</si>
  <si>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</si>
  <si>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</si>
  <si>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</si>
  <si>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</si>
  <si>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</si>
  <si>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</si>
  <si>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</si>
  <si>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</si>
  <si>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</si>
  <si>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</si>
  <si>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</si>
  <si>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</si>
  <si>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</si>
  <si>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</si>
  <si>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</si>
  <si>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</si>
  <si>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</si>
  <si>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</si>
  <si>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</si>
  <si>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</si>
  <si>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</si>
  <si>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</si>
  <si>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</si>
  <si>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</si>
  <si>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</si>
  <si>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</si>
  <si>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</si>
  <si>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</si>
  <si>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</si>
  <si>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</si>
  <si>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</si>
  <si>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</si>
  <si>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</si>
  <si>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</si>
  <si>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</si>
  <si>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</si>
  <si>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</si>
  <si>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</si>
  <si>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</si>
  <si>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</si>
  <si>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</si>
  <si>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</si>
  <si>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</si>
  <si>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</si>
  <si>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</si>
  <si>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</si>
  <si>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</si>
  <si>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</si>
  <si>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</si>
  <si>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</si>
  <si>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</si>
  <si>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</si>
  <si>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</si>
  <si>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</si>
  <si>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</si>
  <si>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</si>
  <si>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</si>
  <si>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</si>
  <si>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</si>
  <si>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</si>
  <si>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</si>
  <si>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</si>
  <si>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</si>
  <si>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</si>
  <si>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</si>
  <si>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</si>
  <si>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</si>
  <si>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</si>
  <si>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</si>
  <si>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</si>
  <si>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</si>
  <si>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</si>
  <si>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</si>
  <si>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</si>
  <si>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</si>
  <si>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</si>
  <si>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</si>
  <si>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</si>
  <si>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</si>
  <si>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</si>
  <si>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</si>
  <si>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</si>
  <si>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</si>
  <si>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</si>
  <si>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</si>
  <si>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</si>
  <si>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</si>
  <si>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</si>
  <si>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</si>
  <si>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</si>
  <si>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</si>
  <si>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</si>
  <si>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</si>
  <si>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</si>
  <si>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</si>
  <si>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</si>
  <si>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</si>
  <si>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</si>
  <si>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</si>
  <si>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</si>
  <si>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</si>
  <si>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</si>
  <si>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</si>
  <si>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</si>
  <si>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</si>
  <si>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</si>
  <si>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</si>
  <si>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</si>
  <si>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</si>
  <si>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</si>
  <si>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</si>
  <si>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</si>
  <si>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</si>
  <si>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</si>
  <si>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</si>
  <si>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</si>
  <si>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</si>
  <si>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</si>
  <si>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</si>
  <si>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</si>
  <si>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</si>
  <si>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</si>
  <si>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</si>
  <si>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</si>
  <si>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</si>
  <si>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</si>
  <si>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</si>
  <si>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</si>
  <si>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</si>
  <si>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</si>
  <si>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</si>
  <si>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</si>
  <si>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</si>
  <si>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</si>
  <si>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</si>
  <si>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</si>
  <si>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</si>
  <si>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</si>
  <si>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</si>
  <si>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</si>
  <si>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</si>
  <si>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</si>
  <si>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</si>
  <si>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</si>
  <si>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</si>
  <si>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</si>
  <si>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</si>
  <si>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</si>
  <si>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</si>
  <si>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</si>
  <si>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</si>
  <si>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</si>
  <si>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</si>
  <si>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</si>
  <si>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</si>
  <si>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</si>
  <si>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</si>
  <si>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</si>
  <si>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</si>
  <si>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</si>
  <si>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</si>
  <si>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</si>
  <si>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</si>
  <si>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</si>
  <si>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</si>
  <si>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</si>
  <si>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</si>
  <si>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</si>
  <si>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</si>
  <si>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</si>
  <si>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</si>
  <si>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</si>
  <si>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</si>
  <si>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</si>
  <si>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</si>
  <si>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</si>
  <si>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</si>
  <si>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</si>
  <si>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</si>
  <si>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</si>
  <si>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</si>
  <si>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</si>
  <si>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</si>
  <si>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</si>
  <si>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</si>
  <si>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</si>
  <si>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</si>
  <si>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</si>
  <si>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</si>
  <si>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</si>
  <si>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</si>
  <si>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</si>
  <si>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</si>
  <si>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</si>
  <si>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</si>
  <si>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</si>
  <si>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</si>
  <si>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</si>
  <si>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</si>
  <si>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</si>
  <si>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</si>
  <si>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</si>
  <si>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</si>
  <si>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</si>
  <si>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</si>
  <si>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</si>
  <si>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</si>
  <si>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</si>
  <si>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</si>
  <si>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</si>
  <si>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</si>
  <si>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</si>
  <si>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</si>
  <si>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</si>
  <si>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</si>
  <si>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</si>
  <si>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</si>
  <si>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</si>
  <si>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</si>
  <si>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</si>
  <si>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</si>
  <si>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</si>
  <si>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</si>
  <si>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</si>
  <si>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</si>
  <si>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</si>
  <si>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</si>
  <si>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</si>
  <si>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</si>
  <si>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</si>
  <si>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</si>
  <si>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</si>
  <si>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</si>
  <si>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</si>
  <si>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</si>
  <si>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</si>
  <si>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</si>
  <si>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</si>
  <si>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</si>
  <si>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</si>
  <si>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</si>
  <si>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</si>
  <si>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</si>
  <si>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</si>
  <si>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</si>
  <si>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</si>
  <si>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</si>
  <si>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</si>
  <si>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</si>
  <si>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</si>
  <si>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</si>
  <si>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</si>
  <si>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</si>
  <si>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</si>
  <si>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</si>
  <si>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</si>
  <si>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</si>
  <si>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</si>
  <si>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</si>
  <si>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</si>
  <si>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</si>
  <si>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</si>
  <si>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</si>
  <si>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</si>
  <si>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</si>
  <si>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</si>
  <si>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</si>
  <si>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</si>
  <si>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</si>
  <si>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</si>
  <si>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</si>
  <si>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</si>
  <si>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</si>
  <si>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</si>
  <si>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</si>
  <si>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</si>
  <si>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</si>
  <si>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</si>
  <si>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</si>
  <si>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</si>
  <si>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</si>
  <si>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</si>
  <si>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</si>
  <si>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</si>
  <si>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</si>
  <si>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</si>
  <si>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</si>
  <si>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</si>
  <si>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</si>
  <si>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</si>
  <si>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</si>
  <si>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</si>
  <si>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</si>
  <si>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</si>
  <si>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</si>
  <si>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</si>
  <si>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</si>
  <si>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</si>
  <si>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</si>
  <si>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</si>
  <si>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</si>
  <si>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</si>
  <si>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</si>
  <si>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</si>
  <si>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</si>
  <si>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</si>
  <si>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</si>
  <si>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</si>
  <si>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</si>
  <si>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</si>
  <si>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</si>
  <si>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</si>
  <si>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</si>
  <si>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</si>
  <si>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</si>
  <si>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</si>
  <si>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</si>
  <si>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</si>
  <si>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</si>
  <si>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</si>
  <si>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</si>
  <si>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</si>
  <si>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</si>
  <si>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</si>
  <si>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</si>
  <si>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</si>
  <si>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</si>
  <si>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</si>
  <si>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</si>
  <si>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</si>
  <si>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</si>
  <si>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</si>
  <si>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</si>
  <si>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</si>
  <si>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</si>
  <si>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</si>
  <si>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</si>
  <si>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</si>
  <si>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</si>
  <si>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</si>
  <si>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</si>
  <si>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</si>
  <si>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</si>
  <si>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</si>
  <si>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</si>
  <si>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</si>
  <si>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</si>
  <si>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</si>
  <si>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</si>
  <si>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</si>
  <si>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</si>
  <si>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</si>
  <si>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</si>
  <si>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</si>
  <si>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</si>
  <si>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</si>
  <si>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</si>
  <si>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</si>
  <si>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</si>
  <si>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</si>
  <si>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</si>
  <si>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</si>
  <si>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</si>
  <si>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</si>
  <si>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</si>
  <si>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</si>
  <si>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</si>
  <si>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</si>
  <si>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</si>
  <si>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</si>
  <si>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</si>
  <si>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</si>
  <si>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</si>
  <si>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</si>
  <si>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</si>
  <si>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</si>
  <si>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</si>
  <si>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</si>
  <si>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</si>
  <si>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</si>
  <si>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</si>
  <si>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</si>
  <si>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</si>
  <si>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</si>
  <si>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</si>
  <si>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</si>
  <si>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</si>
  <si>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</si>
  <si>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</si>
  <si>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</si>
  <si>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</si>
  <si>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</si>
  <si>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</si>
  <si>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</si>
  <si>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</si>
  <si>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</si>
  <si>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</si>
  <si>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</si>
  <si>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</si>
  <si>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</si>
  <si>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</si>
  <si>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</si>
  <si>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</si>
  <si>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</si>
  <si>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</si>
  <si>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</si>
  <si>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</si>
  <si>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</si>
  <si>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</si>
  <si>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</si>
  <si>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</si>
  <si>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</si>
  <si>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</si>
  <si>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</si>
  <si>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</si>
  <si>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</si>
  <si>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</si>
  <si>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</si>
  <si>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</si>
  <si>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</si>
  <si>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</si>
  <si>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</si>
  <si>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</si>
  <si>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</si>
  <si>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</si>
  <si>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</si>
  <si>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</si>
  <si>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</si>
  <si>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</si>
  <si>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</si>
  <si>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</si>
  <si>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</si>
  <si>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</si>
  <si>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</si>
  <si>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</si>
  <si>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</si>
  <si>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</si>
  <si>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</si>
  <si>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</si>
  <si>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</si>
  <si>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</si>
  <si>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</si>
  <si>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</si>
  <si>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</si>
  <si>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</si>
  <si>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</si>
  <si>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</si>
  <si>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</si>
  <si>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</si>
  <si>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</si>
  <si>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</si>
  <si>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</si>
  <si>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</si>
  <si>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</si>
  <si>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</si>
  <si>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</si>
  <si>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</si>
  <si>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</si>
  <si>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</si>
  <si>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</si>
  <si>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</si>
  <si>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</si>
  <si>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</si>
  <si>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</si>
  <si>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</si>
  <si>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</si>
  <si>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</si>
  <si>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</si>
  <si>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</si>
  <si>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</si>
  <si>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</si>
  <si>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</si>
  <si>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</si>
  <si>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</si>
  <si>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</si>
  <si>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</si>
  <si>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</si>
  <si>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</si>
  <si>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</si>
  <si>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</si>
  <si>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</si>
  <si>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</si>
  <si>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</si>
  <si>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</si>
  <si>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</si>
  <si>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</si>
  <si>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</si>
  <si>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</si>
  <si>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</si>
  <si>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</si>
  <si>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</si>
  <si>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</si>
  <si>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</si>
  <si>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</si>
  <si>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</si>
  <si>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</si>
  <si>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</si>
  <si>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</si>
  <si>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</si>
  <si>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</si>
  <si>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</si>
  <si>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</si>
  <si>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</si>
  <si>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</si>
  <si>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</si>
  <si>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</si>
  <si>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</si>
  <si>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</si>
  <si>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</si>
  <si>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</si>
  <si>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</si>
  <si>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</si>
  <si>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</si>
  <si>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</si>
  <si>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</si>
  <si>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</si>
  <si>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</si>
  <si>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</si>
  <si>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</si>
  <si>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</si>
  <si>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</si>
  <si>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</si>
  <si>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</si>
  <si>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</si>
  <si>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</si>
  <si>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</si>
  <si>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</si>
  <si>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</si>
  <si>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</si>
  <si>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</si>
  <si>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</si>
  <si>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</si>
  <si>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</si>
  <si>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</si>
  <si>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</si>
  <si>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</si>
  <si>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</si>
  <si>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</si>
  <si>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</si>
  <si>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</si>
  <si>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</si>
  <si>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</si>
  <si>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</si>
  <si>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</si>
  <si>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</si>
  <si>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</si>
  <si>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</si>
  <si>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</si>
  <si>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</si>
  <si>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</si>
  <si>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</si>
  <si>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</si>
  <si>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</si>
  <si>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</si>
  <si>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</si>
  <si>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</si>
  <si>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</si>
  <si>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</si>
  <si>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</si>
  <si>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</si>
  <si>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</si>
  <si>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</si>
  <si>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</si>
  <si>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</si>
  <si>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</si>
  <si>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</si>
  <si>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</si>
  <si>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</si>
  <si>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</si>
  <si>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</si>
  <si>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</si>
  <si>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</si>
  <si>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</si>
  <si>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</si>
  <si>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</si>
  <si>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</si>
  <si>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</si>
  <si>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</si>
  <si>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</si>
  <si>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</si>
  <si>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</si>
  <si>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</si>
  <si>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</si>
  <si>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</si>
  <si>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</si>
  <si>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</si>
  <si>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</si>
  <si>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</si>
  <si>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</si>
  <si>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</si>
  <si>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</si>
  <si>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</si>
  <si>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</si>
  <si>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</si>
  <si>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</si>
  <si>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</si>
  <si>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</si>
  <si>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</si>
  <si>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</si>
  <si>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</si>
  <si>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</si>
  <si>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</si>
  <si>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</si>
  <si>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</si>
  <si>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</si>
  <si>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</si>
  <si>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</si>
  <si>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</si>
  <si>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</si>
  <si>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</si>
  <si>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</si>
  <si>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</si>
  <si>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</si>
  <si>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</si>
  <si>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</si>
  <si>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</si>
  <si>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</si>
  <si>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</si>
  <si>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</si>
  <si>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</si>
  <si>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</si>
  <si>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</si>
  <si>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</si>
  <si>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</si>
  <si>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</si>
  <si>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</si>
  <si>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</si>
  <si>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</si>
  <si>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</si>
  <si>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</si>
  <si>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</si>
  <si>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</si>
  <si>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</si>
  <si>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</si>
  <si>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</si>
  <si>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</si>
  <si>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</si>
  <si>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</si>
  <si>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</si>
  <si>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</si>
  <si>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</si>
  <si>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</si>
  <si>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</si>
  <si>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</si>
  <si>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</si>
  <si>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</si>
  <si>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</si>
  <si>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</si>
  <si>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</si>
  <si>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</si>
  <si>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</si>
  <si>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</si>
  <si>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</si>
  <si>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</si>
  <si>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</si>
  <si>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</si>
  <si>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</si>
  <si>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</si>
  <si>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</si>
  <si>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</si>
  <si>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</si>
  <si>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</si>
  <si>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</si>
  <si>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</si>
  <si>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</si>
  <si>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</si>
  <si>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</si>
  <si>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</si>
  <si>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</si>
  <si>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</si>
  <si>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</si>
  <si>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</si>
  <si>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</si>
  <si>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</si>
  <si>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</si>
  <si>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</si>
  <si>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</si>
  <si>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</si>
  <si>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</si>
  <si>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</si>
  <si>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</si>
  <si>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</si>
  <si>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</si>
  <si>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</si>
  <si>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</si>
  <si>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</si>
  <si>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</si>
  <si>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</si>
  <si>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</si>
  <si>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</si>
  <si>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</si>
  <si>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</si>
  <si>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</si>
  <si>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</si>
  <si>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</si>
  <si>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</si>
  <si>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</si>
  <si>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</si>
  <si>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</si>
  <si>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</si>
  <si>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</si>
  <si>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</si>
  <si>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</si>
  <si>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</si>
  <si>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</si>
  <si>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</si>
  <si>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</si>
  <si>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</si>
  <si>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</si>
  <si>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</si>
  <si>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</si>
  <si>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</si>
  <si>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</si>
  <si>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</si>
  <si>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</si>
  <si>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</si>
  <si>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</si>
  <si>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</si>
  <si>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</si>
  <si>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</si>
  <si>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</si>
  <si>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</si>
  <si>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</si>
  <si>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</si>
  <si>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</si>
  <si>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</si>
  <si>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</si>
  <si>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</si>
  <si>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</si>
  <si>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</si>
  <si>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</si>
  <si>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</si>
  <si>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</si>
  <si>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</si>
  <si>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</si>
  <si>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</si>
  <si>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</si>
  <si>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</si>
  <si>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</si>
  <si>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</si>
  <si>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</si>
  <si>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</si>
  <si>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</si>
  <si>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</si>
  <si>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</si>
  <si>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</si>
  <si>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</si>
  <si>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</si>
  <si>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</si>
  <si>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</si>
  <si>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</si>
  <si>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</si>
  <si>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</si>
  <si>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</si>
  <si>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</si>
  <si>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</si>
  <si>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</si>
  <si>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</si>
  <si>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</si>
  <si>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</si>
  <si>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</si>
  <si>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</si>
  <si>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</si>
  <si>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</si>
  <si>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</si>
  <si>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</si>
  <si>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</si>
  <si>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</si>
  <si>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</si>
  <si>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</si>
  <si>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</si>
  <si>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</si>
  <si>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</si>
  <si>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</si>
  <si>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</si>
  <si>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</si>
  <si>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</si>
  <si>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</si>
  <si>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</si>
  <si>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</si>
  <si>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</si>
  <si>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</si>
  <si>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</si>
  <si>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</si>
  <si>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</si>
  <si>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</si>
  <si>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</si>
  <si>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</si>
  <si>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</si>
  <si>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</si>
  <si>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</si>
  <si>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</si>
  <si>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</si>
  <si>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</si>
  <si>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</si>
  <si>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</si>
  <si>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</si>
  <si>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</si>
  <si>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</si>
  <si>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</si>
  <si>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</si>
  <si>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</si>
  <si>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</si>
  <si>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</si>
  <si>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</si>
  <si>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</si>
  <si>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</si>
  <si>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</si>
  <si>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</si>
  <si>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</si>
  <si>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</si>
  <si>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</si>
  <si>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</si>
  <si>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</si>
  <si>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</si>
  <si>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</si>
  <si>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</si>
  <si>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</si>
  <si>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</si>
  <si>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</si>
  <si>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</si>
  <si>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</si>
  <si>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</si>
  <si>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</si>
  <si>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</si>
  <si>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</si>
  <si>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</si>
  <si>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</si>
  <si>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</si>
  <si>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</si>
  <si>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</si>
  <si>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</si>
  <si>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</si>
  <si>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</si>
  <si>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</si>
  <si>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</si>
  <si>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</si>
  <si>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</si>
  <si>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</si>
  <si>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</si>
  <si>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</si>
  <si>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</si>
  <si>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</si>
  <si>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</si>
  <si>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</si>
  <si>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</si>
  <si>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</si>
  <si>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</si>
  <si>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</si>
  <si>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</si>
  <si>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</si>
  <si>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</si>
  <si>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</si>
  <si>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</si>
  <si>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</si>
  <si>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</si>
  <si>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</si>
  <si>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</si>
  <si>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</si>
  <si>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</si>
  <si>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</si>
  <si>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</si>
  <si>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</si>
  <si>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</si>
  <si>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</si>
  <si>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</si>
  <si>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</si>
  <si>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</si>
  <si>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</si>
  <si>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</si>
  <si>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</si>
  <si>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</si>
  <si>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</si>
  <si>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</si>
  <si>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</si>
  <si>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</si>
  <si>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</si>
  <si>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</si>
  <si>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</si>
  <si>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</si>
  <si>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</si>
  <si>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</si>
  <si>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</si>
  <si>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</si>
  <si>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</si>
  <si>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</si>
  <si>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</si>
  <si>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</si>
  <si>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</si>
  <si>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</si>
  <si>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</si>
  <si>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</si>
  <si>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</si>
  <si>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</si>
  <si>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</si>
  <si>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</si>
  <si>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</si>
  <si>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</si>
  <si>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</si>
  <si>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</si>
  <si>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</si>
  <si>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</si>
  <si>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</si>
  <si>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</si>
  <si>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</si>
  <si>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</si>
  <si>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</si>
  <si>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</si>
  <si>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</si>
  <si>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</si>
  <si>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</si>
  <si>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</si>
  <si>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</si>
  <si>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</si>
  <si>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</si>
  <si>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</si>
  <si>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</si>
  <si>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</si>
  <si>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</si>
  <si>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</si>
  <si>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</si>
  <si>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</si>
  <si>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</si>
  <si>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</si>
  <si>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</si>
  <si>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</si>
  <si>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</si>
  <si>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</si>
  <si>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</si>
  <si>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</si>
  <si>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</si>
  <si>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</si>
  <si>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</si>
  <si>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</si>
  <si>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</si>
  <si>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</si>
  <si>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</si>
  <si>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</si>
  <si>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</si>
  <si>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</si>
  <si>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</si>
  <si>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</si>
  <si>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</si>
  <si>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</si>
  <si>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</si>
  <si>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</si>
  <si>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</si>
  <si>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</si>
  <si>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</si>
  <si>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</si>
  <si>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</si>
  <si>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</si>
  <si>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</si>
  <si>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</si>
  <si>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</si>
  <si>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</si>
  <si>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</si>
  <si>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</si>
  <si>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</si>
  <si>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</si>
  <si>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</si>
  <si>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</si>
  <si>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</si>
  <si>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</si>
  <si>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</si>
  <si>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</si>
  <si>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</si>
  <si>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</si>
  <si>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</si>
  <si>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</si>
  <si>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</si>
  <si>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</si>
  <si>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</si>
  <si>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</si>
  <si>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</si>
  <si>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</si>
  <si>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</si>
  <si>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</si>
  <si>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</si>
  <si>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</si>
  <si>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</si>
  <si>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</si>
  <si>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</si>
  <si>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</si>
  <si>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</si>
  <si>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</si>
  <si>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</si>
  <si>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</si>
  <si>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</si>
  <si>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</si>
  <si>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</si>
  <si>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</si>
  <si>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</si>
  <si>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</si>
  <si>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</si>
  <si>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</si>
  <si>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</si>
  <si>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</si>
  <si>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</si>
  <si>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</si>
  <si>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</si>
  <si>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</si>
  <si>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</si>
  <si>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</si>
  <si>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</si>
  <si>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</si>
  <si>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</si>
  <si>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</si>
  <si>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</si>
  <si>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</si>
  <si>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</si>
  <si>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</si>
  <si>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</si>
  <si>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</si>
  <si>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</si>
  <si>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</si>
  <si>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</si>
  <si>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</si>
  <si>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</si>
  <si>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</si>
  <si>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</si>
  <si>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</si>
  <si>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</si>
  <si>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</si>
  <si>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</si>
  <si>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</si>
  <si>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</si>
  <si>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</si>
  <si>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</si>
  <si>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</si>
  <si>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</si>
  <si>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</si>
  <si>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</si>
  <si>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</si>
  <si>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</si>
  <si>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</si>
  <si>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</si>
  <si>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</si>
  <si>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</si>
  <si>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</si>
  <si>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</si>
  <si>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</si>
  <si>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</si>
  <si>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</si>
  <si>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</si>
  <si>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</si>
  <si>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</si>
  <si>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</si>
  <si>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</si>
  <si>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</si>
  <si>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</si>
  <si>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</si>
  <si>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</si>
  <si>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</si>
  <si>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</si>
  <si>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</si>
  <si>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</si>
  <si>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</si>
  <si>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</si>
  <si>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</si>
  <si>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</si>
  <si>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</si>
  <si>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</si>
  <si>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</si>
  <si>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</si>
  <si>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</si>
  <si>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</si>
  <si>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</si>
  <si>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</si>
  <si>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</si>
  <si>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</si>
  <si>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</si>
  <si>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</si>
  <si>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</si>
  <si>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</si>
  <si>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</si>
  <si>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</si>
  <si>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</si>
  <si>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</si>
  <si>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</si>
  <si>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</si>
  <si>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</si>
  <si>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</si>
  <si>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</si>
  <si>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</si>
  <si>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</si>
  <si>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</si>
  <si>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</si>
  <si>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</si>
  <si>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</si>
  <si>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</si>
  <si>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</si>
  <si>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</si>
  <si>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</si>
  <si>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</si>
  <si>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</si>
  <si>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</si>
  <si>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</si>
  <si>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</si>
  <si>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</si>
  <si>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</si>
  <si>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</si>
  <si>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</si>
  <si>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</si>
  <si>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</si>
  <si>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</si>
  <si>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</si>
  <si>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</si>
  <si>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</si>
  <si>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</si>
  <si>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</si>
  <si>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</si>
  <si>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</si>
  <si>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</si>
  <si>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</si>
  <si>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</si>
  <si>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</si>
  <si>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</si>
  <si>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</si>
  <si>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</si>
  <si>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</si>
  <si>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</si>
  <si>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</si>
  <si>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</si>
  <si>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</si>
  <si>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</si>
  <si>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</si>
  <si>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</si>
  <si>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</si>
  <si>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</si>
  <si>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</si>
  <si>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</si>
  <si>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</si>
  <si>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</si>
  <si>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</si>
  <si>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</si>
  <si>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</si>
  <si>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</si>
  <si>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</si>
  <si>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</si>
  <si>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</si>
  <si>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</si>
  <si>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</si>
  <si>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</si>
  <si>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</si>
  <si>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</si>
  <si>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</si>
  <si>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</si>
  <si>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</si>
  <si>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</si>
  <si>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</si>
  <si>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</si>
  <si>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</si>
  <si>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</si>
  <si>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</si>
  <si>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</si>
  <si>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</si>
  <si>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</si>
  <si>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</si>
  <si>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</si>
  <si>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</si>
  <si>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</si>
  <si>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</si>
  <si>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</si>
  <si>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</si>
  <si>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</si>
  <si>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</si>
  <si>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</si>
  <si>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</si>
  <si>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</si>
  <si>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</si>
  <si>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</si>
  <si>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</si>
  <si>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</si>
  <si>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</si>
  <si>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</si>
  <si>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</si>
  <si>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</si>
  <si>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</si>
  <si>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</si>
  <si>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</si>
  <si>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</si>
  <si>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</si>
  <si>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</si>
  <si>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</si>
  <si>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</si>
  <si>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</si>
  <si>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</si>
  <si>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</si>
  <si>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</si>
  <si>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</si>
  <si>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</si>
  <si>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</si>
  <si>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</si>
  <si>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</si>
  <si>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</si>
  <si>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</si>
  <si>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</si>
  <si>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</si>
  <si>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</si>
  <si>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</si>
  <si>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</si>
  <si>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</si>
  <si>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</si>
  <si>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</si>
  <si>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</si>
  <si>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</si>
  <si>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</si>
  <si>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</si>
  <si>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</si>
  <si>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</si>
  <si>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</si>
  <si>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</si>
  <si>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</si>
  <si>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</si>
  <si>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</si>
  <si>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</si>
  <si>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</si>
  <si>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</si>
  <si>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</si>
  <si>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</si>
  <si>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</si>
  <si>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</si>
  <si>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</si>
  <si>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</si>
  <si>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</si>
  <si>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</si>
  <si>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</si>
  <si>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</si>
  <si>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</si>
  <si>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</si>
  <si>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</si>
  <si>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</si>
  <si>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</si>
  <si>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</si>
  <si>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</si>
  <si>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</si>
  <si>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</si>
  <si>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</si>
  <si>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</si>
  <si>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</si>
  <si>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</si>
  <si>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</si>
  <si>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</si>
  <si>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</si>
  <si>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</si>
  <si>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</si>
  <si>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</si>
  <si>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</si>
  <si>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</si>
  <si>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</si>
  <si>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</si>
  <si>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</si>
  <si>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</si>
  <si>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</si>
  <si>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</si>
  <si>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</si>
  <si>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</si>
  <si>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</si>
  <si>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</si>
  <si>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</si>
  <si>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</si>
  <si>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</si>
  <si>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</si>
  <si>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</si>
  <si>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</si>
  <si>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</si>
  <si>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</si>
  <si>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</si>
  <si>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</si>
  <si>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</si>
  <si>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</si>
  <si>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</si>
  <si>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</si>
  <si>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</si>
  <si>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</si>
  <si>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</si>
  <si>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</si>
  <si>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</si>
  <si>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</si>
  <si>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</si>
  <si>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</si>
  <si>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</si>
  <si>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</si>
  <si>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</si>
  <si>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</si>
  <si>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</si>
  <si>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</si>
  <si>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</si>
  <si>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</si>
  <si>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</si>
  <si>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</si>
  <si>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</si>
  <si>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</si>
  <si>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</si>
  <si>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</si>
  <si>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</si>
  <si>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</si>
  <si>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</si>
  <si>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</si>
  <si>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</si>
  <si>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</si>
  <si>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</si>
  <si>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</si>
  <si>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</si>
  <si>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</si>
  <si>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</si>
  <si>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</si>
  <si>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</si>
  <si>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</si>
  <si>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</si>
  <si>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</si>
  <si>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</si>
  <si>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</si>
  <si>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</si>
  <si>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</si>
  <si>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</si>
  <si>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</si>
  <si>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</si>
  <si>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</si>
  <si>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</si>
  <si>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</si>
  <si>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</si>
  <si>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</si>
  <si>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</si>
  <si>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</si>
  <si>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</si>
  <si>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</si>
  <si>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</si>
  <si>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</si>
  <si>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</si>
  <si>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</si>
  <si>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</si>
  <si>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</si>
  <si>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</si>
  <si>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</si>
  <si>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</si>
  <si>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</si>
  <si>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</si>
  <si>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</si>
  <si>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</si>
  <si>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</si>
  <si>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</si>
  <si>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</si>
  <si>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</si>
  <si>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</si>
  <si>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</si>
  <si>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</si>
  <si>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</si>
  <si>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</si>
  <si>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</si>
  <si>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</si>
  <si>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</si>
  <si>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</si>
  <si>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</si>
  <si>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</si>
  <si>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</si>
  <si>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</si>
  <si>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</si>
  <si>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</si>
  <si>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</si>
  <si>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</si>
  <si>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</si>
  <si>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</si>
  <si>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</si>
  <si>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</si>
  <si>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</si>
  <si>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</si>
  <si>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</si>
  <si>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</si>
  <si>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</si>
  <si>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</si>
  <si>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</si>
  <si>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</si>
  <si>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</si>
  <si>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</si>
  <si>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</si>
  <si>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</si>
  <si>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</si>
  <si>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</si>
  <si>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</si>
  <si>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</si>
  <si>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</si>
  <si>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</si>
  <si>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</si>
  <si>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</si>
  <si>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</si>
  <si>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</si>
  <si>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</si>
  <si>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</si>
  <si>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</si>
  <si>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</si>
  <si>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</si>
  <si>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</si>
  <si>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</si>
  <si>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</si>
  <si>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</si>
  <si>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</si>
  <si>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</si>
  <si>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</si>
  <si>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</si>
  <si>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</si>
  <si>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</si>
  <si>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</si>
  <si>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</si>
  <si>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</si>
  <si>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</si>
  <si>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</si>
  <si>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</si>
  <si>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</si>
  <si>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</si>
  <si>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</si>
  <si>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</si>
  <si>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</si>
  <si>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</si>
  <si>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</si>
  <si>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</si>
  <si>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</si>
  <si>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</si>
  <si>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</si>
  <si>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</si>
  <si>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</si>
  <si>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</si>
  <si>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</si>
  <si>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</si>
  <si>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</si>
  <si>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</si>
  <si>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</si>
  <si>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</si>
  <si>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</si>
  <si>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</si>
  <si>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</si>
  <si>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</si>
  <si>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</si>
  <si>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</si>
  <si>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</si>
  <si>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</si>
  <si>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</si>
  <si>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</si>
  <si>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</si>
  <si>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</si>
  <si>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</si>
  <si>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</si>
  <si>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</si>
  <si>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</si>
  <si>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</si>
  <si>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</si>
  <si>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</si>
  <si>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</si>
  <si>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</si>
  <si>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</si>
  <si>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</si>
  <si>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</si>
  <si>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</si>
  <si>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</si>
  <si>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</si>
  <si>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</si>
  <si>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</si>
  <si>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</si>
  <si>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</si>
  <si>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</si>
  <si>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</si>
  <si>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</si>
  <si>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</si>
  <si>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</si>
  <si>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</si>
  <si>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</si>
  <si>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</si>
  <si>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</si>
  <si>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</si>
  <si>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</si>
  <si>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</si>
  <si>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</si>
  <si>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</si>
  <si>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</si>
  <si>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</si>
  <si>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</si>
  <si>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</si>
  <si>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</si>
  <si>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</si>
  <si>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</si>
  <si>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</si>
  <si>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</si>
  <si>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</si>
  <si>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</si>
  <si>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</si>
  <si>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</si>
  <si>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</si>
  <si>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</si>
  <si>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</si>
  <si>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</si>
  <si>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</si>
  <si>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</si>
  <si>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</si>
  <si>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</si>
  <si>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</si>
  <si>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</si>
  <si>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</si>
  <si>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</si>
  <si>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</si>
  <si>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</si>
  <si>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</si>
  <si>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</si>
  <si>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</si>
  <si>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</si>
  <si>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</si>
  <si>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</si>
  <si>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</si>
  <si>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</si>
  <si>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</si>
  <si>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</si>
  <si>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</si>
  <si>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</si>
  <si>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</si>
  <si>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</si>
  <si>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</si>
  <si>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</si>
  <si>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</si>
  <si>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</si>
  <si>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</si>
  <si>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</si>
  <si>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</si>
  <si>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</si>
  <si>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</si>
  <si>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</si>
  <si>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</si>
  <si>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</si>
  <si>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</si>
  <si>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</si>
  <si>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</si>
  <si>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</si>
  <si>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</si>
  <si>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</si>
  <si>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</si>
  <si>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</si>
  <si>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</si>
  <si>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</si>
  <si>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</si>
  <si>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</si>
  <si>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</si>
  <si>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</si>
  <si>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</si>
  <si>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</si>
  <si>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</si>
  <si>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</si>
  <si>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</si>
  <si>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</si>
  <si>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</si>
  <si>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</si>
  <si>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</si>
  <si>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</si>
  <si>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</si>
  <si>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</si>
  <si>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</si>
  <si>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</si>
  <si>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</si>
  <si>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</si>
  <si>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</si>
  <si>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</si>
  <si>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</si>
  <si>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</si>
  <si>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</si>
  <si>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</si>
  <si>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</si>
  <si>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</si>
  <si>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</si>
  <si>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</si>
  <si>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</si>
  <si>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</si>
  <si>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</si>
  <si>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</si>
  <si>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</si>
  <si>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</si>
  <si>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</si>
  <si>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</si>
  <si>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</si>
  <si>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</si>
  <si>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</si>
  <si>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</si>
  <si>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</si>
  <si>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</si>
  <si>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</si>
  <si>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</si>
  <si>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</si>
  <si>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</si>
  <si>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</si>
  <si>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</si>
  <si>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</si>
  <si>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</si>
  <si>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</si>
  <si>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</si>
  <si>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</si>
  <si>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</si>
  <si>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</si>
  <si>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</si>
  <si>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</si>
  <si>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</si>
  <si>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</si>
  <si>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</si>
  <si>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</si>
  <si>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</si>
  <si>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</si>
  <si>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</si>
  <si>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</si>
  <si>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</si>
  <si>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</si>
  <si>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</si>
  <si>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</si>
  <si>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</si>
  <si>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</si>
  <si>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</si>
  <si>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</si>
  <si>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</si>
  <si>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</si>
  <si>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</si>
  <si>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</si>
  <si>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</si>
  <si>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</si>
  <si>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</si>
  <si>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</si>
  <si>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</si>
  <si>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</si>
  <si>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</si>
  <si>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</si>
  <si>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</si>
  <si>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</si>
  <si>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</si>
  <si>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</si>
  <si>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</si>
  <si>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</si>
  <si>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</si>
  <si>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</si>
  <si>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</si>
  <si>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</si>
  <si>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</si>
  <si>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</si>
  <si>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</si>
  <si>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</si>
  <si>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</si>
  <si>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</si>
  <si>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</si>
  <si>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</si>
  <si>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</si>
  <si>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</si>
  <si>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</si>
  <si>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</si>
  <si>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</si>
  <si>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</si>
  <si>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</si>
  <si>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</si>
  <si>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</si>
  <si>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</si>
  <si>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</si>
  <si>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</si>
  <si>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</si>
  <si>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</si>
  <si>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</si>
  <si>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</si>
  <si>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</si>
  <si>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</si>
  <si>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</si>
  <si>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</si>
  <si>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</si>
  <si>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</si>
  <si>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</si>
  <si>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</si>
  <si>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</si>
  <si>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</si>
  <si>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</si>
  <si>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</si>
  <si>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</si>
  <si>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</si>
  <si>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</si>
  <si>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</si>
  <si>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</si>
  <si>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</si>
  <si>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</si>
  <si>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</si>
  <si>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</si>
  <si>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</si>
  <si>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</si>
  <si>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</si>
  <si>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</si>
  <si>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</si>
  <si>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</si>
  <si>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</si>
  <si>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</si>
  <si>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</si>
  <si>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</si>
  <si>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</si>
  <si>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</si>
  <si>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</si>
  <si>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</si>
  <si>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</si>
  <si>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</si>
  <si>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</si>
  <si>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</si>
  <si>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</si>
  <si>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</si>
  <si>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</si>
  <si>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</si>
  <si>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</si>
  <si>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</si>
  <si>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</si>
  <si>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</si>
  <si>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</si>
  <si>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</si>
  <si>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</si>
  <si>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</si>
  <si>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</si>
  <si>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</si>
  <si>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</si>
  <si>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</si>
  <si>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</si>
  <si>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</si>
  <si>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</si>
  <si>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</si>
  <si>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</si>
  <si>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</si>
  <si>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</si>
  <si>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</si>
  <si>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</si>
  <si>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</si>
  <si>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</si>
  <si>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</si>
  <si>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</si>
  <si>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</si>
  <si>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</si>
  <si>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</si>
  <si>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</si>
  <si>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</si>
  <si>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</si>
  <si>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</si>
  <si>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</si>
  <si>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</si>
  <si>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</si>
  <si>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</si>
  <si>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</si>
  <si>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</si>
  <si>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</si>
  <si>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</si>
  <si>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</si>
  <si>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</si>
  <si>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</si>
  <si>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</si>
  <si>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</si>
  <si>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</si>
  <si>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</si>
  <si>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</si>
  <si>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</si>
  <si>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</si>
  <si>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</si>
  <si>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</si>
  <si>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</si>
  <si>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</si>
  <si>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</si>
  <si>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</si>
  <si>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</si>
  <si>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</si>
  <si>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</si>
  <si>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</si>
  <si>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</si>
  <si>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</si>
  <si>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</si>
  <si>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</si>
  <si>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</si>
  <si>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</si>
  <si>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</si>
  <si>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</si>
  <si>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</si>
  <si>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</si>
  <si>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</si>
  <si>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</si>
  <si>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</si>
  <si>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</si>
  <si>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</si>
  <si>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</si>
  <si>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</si>
  <si>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</si>
  <si>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</si>
  <si>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</si>
  <si>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</si>
  <si>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</si>
  <si>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</si>
  <si>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</si>
  <si>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</si>
  <si>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</si>
  <si>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</si>
  <si>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</si>
  <si>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</si>
  <si>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</si>
  <si>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</si>
  <si>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</si>
  <si>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</si>
  <si>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</si>
  <si>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</si>
  <si>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</si>
  <si>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</si>
  <si>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</si>
  <si>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</si>
  <si>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</si>
  <si>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</si>
  <si>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</si>
  <si>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</si>
  <si>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</si>
  <si>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</si>
  <si>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</si>
  <si>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</si>
  <si>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</si>
  <si>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</si>
  <si>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</si>
  <si>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</si>
  <si>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</si>
  <si>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</si>
  <si>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</si>
  <si>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</si>
  <si>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</si>
  <si>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</si>
  <si>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</si>
  <si>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</si>
  <si>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</si>
  <si>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</si>
  <si>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</si>
  <si>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</si>
  <si>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</si>
  <si>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</si>
  <si>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</si>
  <si>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</si>
  <si>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</si>
  <si>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</si>
  <si>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</si>
  <si>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</si>
  <si>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</si>
  <si>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</si>
  <si>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</si>
  <si>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</si>
  <si>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</si>
  <si>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</si>
  <si>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</si>
  <si>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</si>
  <si>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</si>
  <si>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</si>
  <si>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</si>
  <si>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</si>
  <si>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</si>
  <si>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</si>
  <si>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</si>
  <si>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</si>
  <si>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</si>
  <si>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</si>
  <si>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</si>
  <si>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</si>
  <si>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</si>
  <si>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</si>
  <si>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</si>
  <si>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</si>
  <si>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</si>
  <si>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</si>
  <si>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</si>
  <si>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</si>
  <si>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</si>
  <si>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</si>
  <si>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</si>
  <si>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</si>
  <si>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</si>
  <si>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</si>
  <si>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</si>
  <si>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</si>
  <si>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</si>
  <si>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</si>
  <si>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</si>
  <si>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</si>
  <si>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</si>
  <si>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</si>
  <si>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</si>
  <si>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</si>
  <si>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</si>
  <si>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</si>
  <si>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</si>
  <si>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</si>
  <si>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</si>
  <si>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</si>
  <si>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</si>
  <si>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</si>
  <si>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</si>
  <si>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</si>
  <si>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</si>
  <si>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</si>
  <si>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</si>
  <si>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</si>
  <si>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</si>
  <si>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</si>
  <si>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</si>
  <si>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</si>
  <si>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</si>
  <si>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</si>
  <si>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</si>
  <si>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</si>
  <si>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</si>
  <si>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</si>
  <si>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</si>
  <si>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</si>
  <si>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</si>
  <si>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</si>
  <si>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</si>
  <si>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</si>
  <si>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</si>
  <si>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</si>
  <si>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</si>
  <si>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</si>
  <si>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</si>
  <si>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</si>
  <si>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</si>
  <si>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</si>
  <si>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</si>
  <si>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</si>
  <si>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</si>
  <si>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</si>
  <si>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</si>
  <si>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</si>
  <si>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</si>
  <si>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</si>
  <si>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</si>
  <si>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</si>
  <si>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</si>
  <si>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</si>
  <si>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</si>
  <si>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</si>
  <si>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</si>
  <si>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</si>
  <si>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</si>
  <si>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</si>
  <si>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</si>
  <si>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</si>
  <si>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</si>
  <si>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</si>
  <si>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</si>
  <si>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</si>
  <si>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</si>
  <si>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</si>
  <si>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</si>
  <si>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</si>
  <si>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</si>
  <si>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</si>
  <si>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</si>
  <si>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</si>
  <si>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</si>
  <si>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</si>
  <si>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</si>
  <si>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</si>
  <si>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</si>
  <si>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</si>
  <si>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</si>
  <si>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</si>
  <si>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</si>
  <si>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</si>
  <si>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</si>
  <si>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</si>
  <si>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</si>
  <si>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</si>
  <si>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</si>
  <si>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</si>
  <si>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</si>
  <si>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</si>
  <si>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</si>
  <si>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</si>
  <si>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</si>
  <si>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</si>
  <si>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</si>
  <si>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</si>
  <si>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</si>
  <si>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</si>
  <si>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</si>
  <si>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</si>
  <si>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</si>
  <si>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</si>
  <si>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</si>
  <si>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</si>
  <si>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</si>
  <si>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</si>
  <si>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</si>
  <si>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</si>
  <si>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</si>
  <si>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</si>
  <si>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</si>
  <si>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</si>
  <si>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</si>
  <si>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</si>
  <si>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</si>
  <si>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</si>
  <si>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</si>
  <si>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</si>
  <si>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</si>
  <si>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</si>
  <si>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</si>
  <si>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</si>
  <si>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</si>
  <si>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</si>
  <si>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</si>
  <si>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</si>
  <si>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</si>
  <si>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</si>
  <si>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</si>
  <si>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</si>
  <si>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</si>
  <si>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</si>
  <si>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</si>
  <si>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</si>
  <si>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</si>
  <si>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</si>
  <si>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</si>
  <si>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</si>
  <si>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</si>
  <si>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</si>
  <si>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</si>
  <si>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</si>
  <si>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</si>
  <si>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</si>
  <si>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</si>
  <si>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</si>
  <si>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</si>
  <si>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</si>
  <si>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</si>
  <si>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</si>
  <si>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</si>
  <si>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</si>
  <si>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</si>
  <si>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</si>
  <si>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</si>
  <si>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</si>
  <si>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</si>
  <si>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</si>
  <si>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</si>
  <si>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</si>
  <si>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</si>
  <si>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</si>
  <si>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</si>
  <si>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</si>
  <si>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</si>
  <si>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</si>
  <si>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</si>
  <si>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</si>
  <si>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</si>
  <si>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</si>
  <si>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</si>
  <si>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</si>
  <si>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</si>
  <si>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</si>
  <si>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</si>
  <si>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</si>
  <si>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</si>
  <si>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</si>
  <si>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</si>
  <si>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</si>
  <si>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</si>
  <si>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</si>
  <si>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</si>
  <si>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</si>
  <si>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</si>
  <si>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</si>
  <si>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</si>
  <si>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</si>
  <si>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</si>
  <si>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</si>
  <si>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</si>
  <si>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</si>
  <si>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</si>
  <si>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</si>
  <si>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</si>
  <si>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</si>
  <si>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</si>
  <si>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</si>
  <si>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</si>
  <si>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</si>
  <si>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</si>
  <si>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</si>
  <si>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</si>
  <si>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</si>
  <si>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</si>
  <si>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</si>
  <si>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</si>
  <si>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</si>
  <si>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</si>
  <si>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</si>
  <si>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</si>
  <si>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</si>
  <si>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</si>
  <si>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</si>
  <si>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</si>
  <si>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</si>
  <si>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</si>
  <si>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</si>
  <si>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</si>
  <si>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</si>
  <si>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</si>
  <si>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</si>
  <si>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</si>
  <si>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</si>
  <si>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</si>
  <si>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</si>
  <si>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</si>
  <si>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</si>
  <si>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</si>
  <si>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</si>
  <si>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</si>
  <si>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</si>
  <si>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</si>
  <si>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</si>
  <si>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</si>
  <si>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</si>
  <si>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</si>
  <si>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</si>
  <si>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</si>
  <si>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</si>
  <si>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</si>
  <si>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</si>
  <si>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</si>
  <si>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</si>
  <si>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</si>
  <si>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</si>
  <si>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</si>
  <si>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</si>
  <si>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</si>
  <si>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</si>
  <si>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</si>
  <si>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</si>
  <si>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</si>
  <si>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</si>
  <si>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</si>
  <si>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</si>
  <si>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</si>
  <si>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</si>
  <si>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</si>
  <si>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</si>
  <si>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</si>
  <si>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</si>
  <si>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</si>
  <si>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</si>
  <si>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</si>
  <si>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</si>
  <si>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</si>
  <si>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</si>
  <si>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</si>
  <si>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</si>
  <si>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</si>
  <si>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</si>
  <si>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</si>
  <si>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</si>
  <si>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</si>
  <si>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</si>
  <si>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</si>
  <si>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</si>
  <si>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</si>
  <si>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</si>
  <si>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</si>
  <si>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</si>
  <si>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</si>
  <si>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</si>
  <si>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</si>
  <si>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</si>
  <si>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</si>
  <si>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</si>
  <si>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</si>
  <si>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</si>
  <si>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</si>
  <si>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</si>
  <si>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</si>
  <si>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</si>
  <si>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</si>
  <si>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</si>
  <si>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</si>
  <si>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</si>
  <si>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</si>
  <si>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</si>
  <si>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</si>
  <si>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</si>
  <si>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</si>
  <si>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</si>
  <si>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</si>
  <si>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</si>
  <si>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</si>
  <si>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</si>
  <si>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</si>
  <si>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</si>
  <si>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</si>
  <si>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</si>
  <si>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</si>
  <si>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</si>
  <si>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</si>
  <si>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</si>
  <si>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</si>
  <si>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</si>
  <si>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</si>
  <si>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</si>
  <si>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</si>
  <si>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</si>
  <si>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</si>
  <si>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</si>
  <si>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</si>
  <si>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</si>
  <si>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</si>
  <si>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</si>
  <si>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</si>
  <si>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</si>
  <si>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</si>
  <si>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</si>
  <si>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</si>
  <si>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</si>
  <si>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</si>
  <si>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</si>
  <si>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</si>
  <si>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</si>
  <si>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</si>
  <si>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</si>
  <si>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</si>
  <si>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</si>
  <si>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</si>
  <si>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</si>
  <si>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</si>
  <si>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</si>
  <si>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</si>
  <si>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</si>
  <si>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</si>
  <si>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</si>
  <si>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</si>
  <si>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</si>
  <si>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</si>
  <si>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</si>
  <si>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</si>
  <si>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</si>
  <si>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</si>
  <si>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</si>
  <si>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</si>
  <si>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</si>
  <si>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</si>
  <si>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</si>
  <si>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</si>
  <si>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</si>
  <si>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</si>
  <si>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</si>
  <si>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</si>
  <si>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</si>
  <si>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</si>
  <si>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</si>
  <si>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</si>
  <si>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</si>
  <si>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</si>
  <si>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</si>
  <si>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</si>
  <si>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</si>
  <si>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</si>
  <si>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</si>
  <si>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</si>
  <si>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</si>
  <si>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</si>
  <si>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</si>
  <si>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</si>
  <si>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</si>
  <si>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</si>
  <si>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</si>
  <si>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</si>
  <si>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</si>
  <si>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</si>
  <si>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</si>
  <si>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</si>
  <si>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</si>
  <si>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</si>
  <si>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</si>
  <si>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</si>
  <si>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</si>
  <si>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</si>
  <si>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</si>
  <si>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</si>
  <si>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</si>
  <si>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</si>
  <si>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</si>
  <si>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</si>
  <si>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</si>
  <si>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</si>
  <si>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</si>
  <si>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</si>
  <si>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</si>
  <si>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</si>
  <si>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</si>
  <si>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</si>
  <si>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</si>
  <si>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</si>
  <si>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</si>
  <si>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</si>
  <si>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</si>
  <si>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</si>
  <si>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</si>
  <si>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</si>
  <si>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</si>
  <si>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</si>
  <si>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</si>
  <si>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</si>
  <si>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</si>
  <si>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</si>
  <si>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</si>
  <si>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</si>
  <si>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</si>
  <si>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</si>
  <si>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</si>
  <si>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</si>
  <si>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</si>
  <si>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</si>
  <si>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</si>
  <si>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</si>
  <si>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</si>
  <si>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</si>
  <si>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</si>
  <si>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</si>
  <si>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</si>
  <si>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</si>
  <si>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</si>
  <si>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</si>
  <si>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</si>
  <si>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</si>
  <si>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</si>
  <si>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</si>
  <si>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</si>
  <si>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</si>
  <si>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</si>
  <si>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</si>
  <si>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</si>
  <si>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</si>
  <si>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</si>
  <si>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</si>
  <si>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</si>
  <si>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</si>
  <si>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</si>
  <si>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</si>
  <si>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</si>
  <si>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</si>
  <si>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</si>
  <si>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</si>
  <si>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</si>
  <si>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</si>
  <si>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</si>
  <si>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</si>
  <si>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</si>
  <si>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</si>
  <si>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</si>
  <si>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</si>
  <si>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</si>
  <si>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</si>
  <si>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</si>
  <si>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</si>
  <si>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</si>
  <si>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</si>
  <si>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</si>
  <si>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</si>
  <si>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</si>
  <si>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</si>
  <si>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</si>
  <si>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</si>
  <si>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</si>
  <si>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</si>
  <si>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</si>
  <si>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</si>
  <si>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</si>
  <si>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</si>
  <si>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</si>
  <si>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</si>
  <si>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</si>
  <si>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</si>
  <si>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</si>
  <si>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</si>
  <si>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</si>
  <si>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</si>
  <si>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</si>
  <si>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</si>
  <si>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</si>
  <si>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</si>
  <si>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</si>
  <si>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</si>
  <si>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</si>
  <si>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</si>
  <si>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</si>
  <si>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</si>
  <si>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</si>
  <si>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</si>
  <si>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</si>
  <si>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</si>
  <si>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</si>
  <si>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</si>
  <si>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</si>
  <si>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</si>
  <si>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</si>
  <si>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</si>
  <si>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</si>
  <si>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</si>
  <si>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</si>
  <si>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</si>
  <si>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</si>
  <si>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</si>
  <si>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</si>
  <si>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</si>
  <si>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</si>
  <si>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</si>
  <si>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</si>
  <si>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</si>
  <si>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</si>
  <si>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</si>
  <si>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</si>
  <si>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</si>
  <si>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</si>
  <si>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</si>
  <si>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</si>
  <si>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</si>
  <si>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</si>
  <si>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</si>
  <si>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</si>
  <si>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</si>
  <si>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</si>
  <si>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</si>
  <si>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</si>
  <si>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</si>
  <si>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</si>
  <si>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</si>
  <si>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</si>
  <si>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</si>
  <si>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</si>
  <si>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</si>
  <si>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</si>
  <si>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</si>
  <si>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</si>
  <si>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</si>
  <si>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</si>
  <si>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</si>
  <si>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</si>
  <si>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</si>
  <si>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</si>
  <si>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</si>
  <si>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</si>
  <si>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</si>
  <si>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</si>
  <si>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</si>
  <si>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</si>
  <si>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</si>
  <si>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</si>
  <si>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</si>
  <si>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</si>
  <si>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</si>
  <si>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</si>
  <si>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</si>
  <si>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</si>
  <si>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</si>
  <si>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</si>
  <si>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</si>
  <si>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</si>
  <si>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</si>
  <si>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</si>
  <si>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</si>
  <si>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</si>
  <si>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</si>
  <si>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</si>
  <si>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</si>
  <si>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</si>
  <si>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</si>
  <si>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</si>
  <si>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</si>
  <si>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</si>
  <si>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</si>
  <si>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</si>
  <si>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</si>
  <si>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</si>
  <si>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</si>
  <si>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</si>
  <si>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</si>
  <si>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</si>
  <si>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</si>
  <si>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</si>
  <si>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</si>
  <si>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</si>
  <si>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</si>
  <si>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</si>
  <si>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</si>
  <si>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</si>
  <si>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</si>
  <si>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</si>
  <si>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</si>
  <si>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</si>
  <si>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</si>
  <si>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</si>
  <si>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</si>
  <si>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</si>
  <si>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</si>
  <si>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</si>
  <si>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</si>
  <si>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</si>
  <si>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</si>
  <si>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</si>
  <si>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</si>
  <si>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</si>
  <si>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</si>
  <si>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</si>
  <si>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</si>
  <si>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</si>
  <si>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</si>
  <si>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</si>
  <si>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</si>
  <si>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</si>
  <si>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</si>
  <si>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</si>
  <si>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</si>
  <si>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</si>
  <si>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</si>
  <si>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</si>
  <si>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</si>
  <si>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</si>
  <si>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</si>
  <si>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</si>
  <si>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</si>
  <si>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</si>
  <si>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</si>
  <si>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</si>
  <si>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</si>
  <si>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</si>
  <si>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</si>
  <si>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</si>
  <si>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</si>
  <si>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</si>
  <si>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</si>
  <si>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</si>
  <si>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</si>
  <si>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</si>
  <si>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</si>
  <si>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</si>
  <si>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</si>
  <si>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</si>
  <si>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</si>
  <si>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</si>
  <si>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</si>
  <si>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</si>
  <si>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</si>
  <si>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</si>
  <si>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</si>
  <si>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</si>
  <si>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</si>
  <si>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</si>
  <si>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</si>
  <si>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</si>
  <si>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</si>
  <si>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</si>
  <si>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</si>
  <si>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</si>
  <si>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</si>
  <si>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</si>
  <si>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</si>
  <si>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</si>
  <si>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</si>
  <si>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</si>
  <si>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</si>
  <si>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</si>
  <si>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</si>
  <si>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</si>
  <si>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</si>
  <si>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</si>
  <si>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</si>
  <si>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</si>
  <si>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</si>
  <si>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</si>
  <si>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</si>
  <si>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</si>
  <si>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</si>
  <si>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</si>
  <si>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</si>
  <si>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</si>
  <si>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</si>
  <si>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</si>
  <si>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</si>
  <si>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</si>
  <si>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</si>
  <si>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</si>
  <si>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</si>
  <si>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</si>
  <si>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</si>
  <si>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</si>
  <si>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</si>
  <si>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</si>
  <si>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</si>
  <si>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</si>
  <si>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</si>
  <si>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</si>
  <si>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</si>
  <si>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</si>
  <si>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</si>
  <si>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</si>
  <si>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</si>
  <si>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</si>
  <si>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</si>
  <si>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</si>
  <si>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</si>
  <si>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</si>
  <si>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</si>
  <si>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</si>
  <si>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</si>
  <si>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</si>
  <si>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</si>
  <si>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</si>
  <si>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</si>
  <si>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</si>
  <si>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</si>
  <si>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</si>
  <si>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</si>
  <si>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</si>
  <si>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</si>
  <si>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</si>
  <si>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</si>
  <si>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</si>
  <si>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</si>
  <si>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</si>
  <si>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</si>
  <si>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</si>
  <si>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</si>
  <si>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</si>
  <si>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</si>
  <si>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</si>
  <si>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</si>
  <si>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</si>
  <si>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</si>
  <si>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</si>
  <si>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</si>
  <si>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</si>
  <si>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</si>
  <si>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</si>
  <si>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</si>
  <si>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</si>
  <si>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</si>
  <si>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</si>
  <si>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</si>
  <si>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</si>
  <si>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</si>
  <si>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</si>
  <si>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</si>
  <si>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</si>
  <si>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</si>
  <si>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</si>
  <si>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</si>
  <si>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</si>
  <si>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</si>
  <si>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</si>
  <si>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</si>
  <si>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</si>
  <si>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</si>
  <si>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</si>
  <si>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</si>
  <si>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</si>
  <si>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</si>
  <si>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</si>
  <si>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</si>
  <si>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</si>
  <si>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</si>
  <si>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</si>
  <si>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</si>
  <si>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</si>
  <si>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</si>
  <si>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</si>
  <si>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</si>
  <si>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</si>
  <si>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</si>
  <si>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</si>
  <si>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</si>
  <si>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</si>
  <si>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</si>
  <si>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</si>
  <si>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</si>
  <si>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</si>
  <si>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</si>
  <si>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</si>
  <si>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</si>
  <si>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</si>
  <si>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</si>
  <si>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</si>
  <si>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</si>
  <si>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</si>
  <si>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</si>
  <si>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</si>
  <si>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</si>
  <si>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</si>
  <si>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</si>
  <si>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</si>
  <si>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</si>
  <si>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</si>
  <si>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</si>
  <si>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</si>
  <si>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</si>
  <si>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</si>
  <si>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</si>
  <si>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</si>
  <si>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</si>
  <si>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</si>
  <si>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</si>
  <si>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</si>
  <si>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</si>
  <si>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</si>
  <si>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</si>
  <si>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</si>
  <si>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</si>
  <si>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</si>
  <si>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</si>
  <si>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</si>
  <si>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</si>
  <si>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</si>
  <si>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</si>
  <si>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</si>
  <si>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</si>
  <si>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</si>
  <si>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</si>
  <si>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</si>
  <si>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</si>
  <si>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</si>
  <si>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</si>
  <si>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</si>
  <si>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</si>
  <si>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</si>
  <si>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</si>
  <si>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</si>
  <si>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</si>
  <si>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</si>
  <si>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</si>
  <si>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</si>
  <si>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</si>
  <si>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</si>
  <si>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</si>
  <si>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</si>
  <si>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</si>
  <si>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</si>
  <si>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</si>
  <si>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</si>
  <si>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</si>
  <si>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</si>
  <si>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</si>
  <si>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</si>
  <si>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</si>
  <si>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</si>
  <si>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</si>
  <si>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</si>
  <si>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</si>
  <si>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</si>
  <si>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</si>
  <si>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</si>
  <si>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</si>
  <si>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</si>
  <si>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</si>
  <si>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</si>
  <si>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</si>
  <si>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</si>
  <si>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</si>
  <si>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</si>
  <si>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</si>
  <si>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</si>
  <si>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</si>
  <si>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</si>
  <si>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</si>
  <si>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</si>
  <si>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</si>
  <si>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</si>
  <si>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</si>
  <si>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</si>
  <si>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</si>
  <si>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</si>
  <si>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</si>
  <si>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</si>
  <si>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</si>
  <si>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</si>
  <si>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</si>
  <si>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</si>
  <si>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</si>
  <si>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</si>
  <si>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</si>
  <si>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</si>
  <si>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</si>
  <si>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</si>
  <si>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</si>
  <si>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</si>
  <si>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</si>
  <si>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</si>
  <si>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</si>
  <si>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</si>
  <si>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</si>
  <si>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</si>
  <si>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</si>
  <si>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</si>
  <si>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</si>
  <si>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</si>
  <si>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</si>
  <si>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</si>
  <si>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</si>
  <si>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</si>
  <si>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</si>
  <si>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</si>
  <si>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</si>
  <si>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</si>
  <si>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</si>
  <si>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</si>
  <si>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</si>
  <si>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</si>
  <si>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</si>
  <si>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</si>
  <si>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</si>
  <si>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</si>
  <si>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</si>
  <si>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</si>
  <si>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</si>
  <si>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</si>
  <si>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</si>
  <si>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</si>
  <si>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</si>
  <si>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</si>
  <si>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</si>
  <si>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</si>
  <si>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</si>
  <si>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</si>
  <si>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</si>
  <si>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</si>
  <si>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</si>
  <si>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</si>
  <si>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</si>
  <si>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</si>
  <si>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</si>
  <si>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</si>
  <si>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</si>
  <si>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</si>
  <si>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</si>
  <si>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</si>
  <si>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</si>
  <si>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</si>
  <si>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</si>
  <si>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</si>
  <si>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</si>
  <si>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</si>
  <si>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</si>
  <si>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</si>
  <si>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</si>
  <si>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</si>
  <si>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</si>
  <si>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</si>
  <si>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</si>
  <si>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</si>
  <si>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</si>
  <si>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</si>
  <si>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</si>
  <si>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</si>
  <si>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</si>
  <si>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</si>
  <si>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</si>
  <si>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</si>
  <si>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</si>
  <si>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</si>
  <si>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</si>
  <si>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</si>
  <si>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</si>
  <si>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</si>
  <si>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</si>
  <si>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</si>
  <si>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</si>
  <si>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</si>
  <si>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</si>
  <si>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</si>
  <si>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</si>
  <si>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</si>
  <si>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</si>
  <si>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</si>
  <si>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</si>
  <si>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</si>
  <si>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</si>
  <si>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</si>
  <si>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</si>
  <si>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</si>
  <si>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</si>
  <si>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</si>
  <si>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</si>
  <si>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</si>
  <si>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</si>
  <si>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</si>
  <si>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</si>
  <si>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</si>
  <si>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</si>
  <si>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</si>
  <si>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</si>
  <si>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</si>
  <si>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</si>
  <si>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</si>
  <si>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</si>
  <si>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</si>
  <si>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</si>
  <si>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</si>
  <si>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</si>
  <si>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</si>
  <si>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</si>
  <si>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</si>
  <si>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</si>
  <si>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</si>
  <si>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</si>
  <si>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</si>
  <si>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</si>
  <si>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</si>
  <si>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</si>
  <si>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</si>
  <si>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</si>
  <si>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</si>
  <si>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</si>
  <si>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</si>
  <si>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</si>
  <si>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</si>
  <si>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</si>
  <si>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</si>
  <si>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</si>
  <si>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</si>
  <si>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</si>
  <si>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</si>
  <si>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</si>
  <si>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</si>
  <si>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</si>
  <si>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</si>
  <si>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</si>
  <si>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</si>
  <si>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</si>
  <si>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</si>
  <si>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</si>
  <si>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</si>
  <si>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</si>
  <si>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</si>
  <si>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</si>
  <si>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</si>
  <si>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</si>
  <si>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</si>
  <si>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</si>
  <si>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</si>
  <si>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</si>
  <si>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</si>
  <si>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</si>
  <si>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</si>
  <si>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</si>
  <si>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</si>
  <si>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</si>
  <si>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</si>
  <si>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</si>
  <si>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</si>
  <si>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</si>
  <si>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</si>
  <si>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</si>
  <si>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</si>
  <si>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</si>
  <si>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</si>
  <si>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</si>
  <si>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</si>
  <si>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</si>
  <si>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</si>
  <si>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</si>
  <si>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</si>
  <si>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</si>
  <si>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</si>
  <si>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</si>
  <si>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</si>
  <si>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</si>
  <si>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</si>
  <si>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</si>
  <si>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</si>
  <si>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</si>
  <si>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</si>
  <si>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</si>
  <si>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</si>
  <si>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</si>
  <si>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</si>
  <si>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</si>
  <si>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</si>
  <si>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</si>
  <si>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</si>
  <si>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</si>
  <si>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</si>
  <si>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</si>
  <si>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</si>
  <si>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</si>
  <si>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</si>
  <si>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</si>
  <si>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</si>
  <si>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</si>
  <si>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</si>
  <si>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</si>
  <si>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</si>
  <si>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</si>
  <si>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</si>
  <si>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</si>
  <si>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</si>
  <si>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</si>
  <si>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</si>
  <si>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</si>
  <si>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</si>
  <si>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</si>
  <si>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</si>
  <si>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</si>
  <si>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</si>
  <si>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</si>
  <si>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</si>
  <si>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</si>
  <si>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</si>
  <si>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</si>
  <si>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</si>
  <si>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</si>
  <si>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</si>
  <si>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</si>
  <si>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</si>
  <si>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</si>
  <si>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</si>
  <si>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</si>
  <si>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</si>
  <si>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</si>
  <si>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</si>
  <si>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</si>
  <si>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</si>
  <si>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</si>
  <si>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</si>
  <si>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</si>
  <si>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</si>
  <si>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</si>
  <si>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</si>
  <si>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</si>
  <si>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</si>
  <si>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</si>
  <si>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</si>
  <si>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</si>
  <si>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</si>
  <si>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</si>
  <si>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</si>
  <si>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</si>
  <si>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</si>
  <si>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</si>
  <si>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</si>
  <si>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</si>
  <si>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</si>
  <si>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</si>
  <si>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</si>
  <si>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</si>
  <si>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</si>
  <si>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</si>
  <si>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</si>
  <si>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</si>
  <si>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</si>
  <si>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</si>
  <si>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</si>
  <si>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</si>
  <si>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</si>
  <si>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</si>
  <si>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</si>
  <si>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</si>
  <si>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</si>
  <si>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</si>
  <si>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</si>
  <si>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</si>
  <si>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</si>
  <si>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</si>
  <si>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</si>
  <si>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</si>
  <si>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</si>
  <si>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</si>
  <si>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</si>
  <si>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</si>
  <si>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</si>
  <si>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</si>
  <si>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</si>
  <si>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</si>
  <si>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</si>
  <si>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</si>
  <si>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</si>
  <si>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</si>
  <si>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</si>
  <si>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</si>
  <si>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</si>
  <si>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</si>
  <si>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</si>
  <si>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</si>
  <si>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</si>
  <si>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</si>
  <si>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</si>
  <si>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</si>
  <si>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</si>
  <si>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</si>
  <si>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</si>
  <si>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</si>
  <si>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</si>
  <si>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</si>
  <si>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</si>
  <si>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</si>
  <si>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</si>
  <si>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</si>
  <si>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</si>
  <si>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</si>
  <si>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</si>
  <si>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</si>
  <si>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</si>
  <si>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</si>
  <si>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</si>
  <si>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</si>
  <si>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</si>
  <si>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</si>
  <si>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</si>
  <si>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</si>
  <si>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</si>
  <si>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</si>
  <si>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</si>
  <si>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</si>
  <si>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</si>
  <si>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</si>
  <si>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</si>
  <si>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</si>
  <si>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</si>
  <si>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</si>
  <si>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</si>
  <si>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</si>
  <si>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</si>
  <si>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</si>
  <si>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</si>
  <si>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</si>
  <si>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</si>
  <si>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</si>
  <si>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</si>
  <si>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</si>
  <si>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</si>
  <si>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</si>
  <si>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</si>
  <si>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</si>
  <si>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</si>
  <si>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</si>
  <si>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</si>
  <si>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</si>
  <si>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</si>
  <si>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</si>
  <si>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</si>
  <si>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</si>
  <si>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</si>
  <si>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</si>
  <si>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</si>
  <si>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</si>
  <si>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</si>
  <si>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</si>
  <si>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</si>
  <si>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</si>
  <si>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</si>
  <si>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</si>
  <si>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</si>
  <si>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</si>
  <si>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</si>
  <si>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</si>
  <si>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</si>
  <si>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</si>
  <si>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</si>
  <si>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</si>
  <si>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</si>
  <si>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</si>
  <si>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</si>
  <si>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</si>
  <si>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</si>
  <si>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</si>
  <si>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</si>
  <si>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</si>
  <si>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</si>
  <si>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</si>
  <si>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</si>
  <si>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</si>
  <si>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</si>
  <si>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</si>
  <si>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</si>
  <si>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</si>
  <si>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</si>
  <si>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</si>
  <si>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</si>
  <si>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</si>
  <si>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</si>
  <si>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</si>
  <si>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</si>
  <si>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</si>
  <si>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</si>
  <si>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</si>
  <si>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</si>
  <si>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</si>
  <si>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</si>
  <si>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</si>
  <si>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</si>
  <si>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</si>
  <si>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</si>
  <si>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</si>
  <si>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</si>
  <si>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</si>
  <si>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</si>
  <si>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</si>
  <si>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</si>
  <si>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</si>
  <si>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</si>
  <si>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</si>
  <si>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</si>
  <si>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</si>
  <si>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</si>
  <si>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</si>
  <si>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</si>
  <si>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</si>
  <si>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</si>
  <si>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</si>
  <si>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</si>
  <si>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</si>
  <si>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</si>
  <si>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</si>
  <si>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</si>
  <si>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</si>
  <si>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</si>
  <si>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</si>
  <si>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</si>
  <si>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</si>
  <si>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</si>
  <si>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</si>
  <si>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</si>
  <si>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</si>
  <si>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</si>
  <si>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</si>
  <si>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</si>
  <si>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</si>
  <si>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</si>
  <si>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</si>
  <si>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</si>
  <si>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</si>
  <si>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</si>
  <si>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</si>
  <si>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</si>
  <si>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</si>
  <si>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</si>
  <si>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</si>
  <si>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</si>
  <si>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</si>
  <si>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</si>
  <si>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</si>
  <si>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</si>
  <si>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</si>
  <si>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</si>
  <si>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</si>
  <si>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</si>
  <si>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</si>
  <si>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</si>
  <si>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</si>
  <si>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</si>
  <si>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</si>
  <si>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</si>
  <si>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</si>
  <si>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</si>
  <si>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</si>
  <si>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</si>
  <si>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</si>
  <si>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</si>
  <si>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</si>
  <si>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</si>
  <si>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</si>
  <si>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</si>
  <si>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</si>
  <si>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</si>
  <si>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</si>
  <si>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</si>
  <si>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</si>
  <si>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</si>
  <si>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</si>
  <si>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</si>
  <si>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</si>
  <si>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</si>
  <si>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</si>
  <si>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</si>
  <si>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</si>
  <si>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</si>
  <si>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</si>
  <si>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</si>
  <si>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</si>
  <si>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</si>
  <si>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</si>
  <si>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</si>
  <si>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</si>
  <si>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</si>
  <si>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</si>
  <si>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</si>
  <si>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</si>
  <si>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</si>
  <si>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</si>
  <si>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</si>
  <si>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</si>
  <si>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</si>
  <si>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</si>
  <si>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</si>
  <si>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</si>
  <si>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</si>
  <si>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</si>
  <si>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</si>
  <si>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</si>
  <si>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</si>
  <si>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</si>
  <si>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</si>
  <si>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</si>
  <si>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</si>
  <si>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</si>
  <si>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</si>
  <si>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</si>
  <si>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</si>
  <si>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</si>
  <si>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</si>
  <si>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</si>
  <si>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</si>
  <si>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</si>
  <si>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</si>
  <si>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</si>
  <si>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</si>
  <si>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</si>
  <si>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</si>
  <si>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</si>
  <si>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</si>
  <si>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</si>
  <si>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</si>
  <si>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</si>
  <si>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</si>
  <si>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</si>
  <si>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</si>
  <si>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</si>
  <si>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</si>
  <si>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</si>
  <si>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</si>
  <si>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</si>
  <si>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</si>
  <si>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</si>
  <si>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</si>
  <si>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</si>
  <si>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</si>
  <si>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</si>
  <si>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</si>
  <si>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</si>
  <si>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</si>
  <si>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</si>
  <si>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</si>
  <si>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</si>
  <si>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</si>
  <si>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</si>
  <si>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</si>
  <si>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</si>
  <si>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</si>
  <si>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</si>
  <si>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</si>
  <si>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</si>
  <si>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</si>
  <si>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</si>
  <si>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</si>
  <si>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</si>
  <si>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</si>
  <si>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</si>
  <si>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</si>
  <si>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</si>
  <si>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</si>
  <si>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</si>
  <si>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</si>
  <si>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</si>
  <si>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</si>
  <si>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</si>
  <si>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</si>
  <si>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</si>
  <si>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</si>
  <si>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</si>
  <si>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</si>
  <si>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</si>
  <si>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</si>
  <si>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</si>
  <si>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</si>
  <si>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</si>
  <si>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</si>
  <si>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</si>
  <si>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</si>
  <si>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</si>
  <si>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</si>
  <si>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</si>
  <si>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</si>
  <si>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</si>
  <si>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</si>
  <si>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</si>
  <si>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</si>
  <si>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</si>
  <si>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</si>
  <si>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</si>
  <si>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</si>
  <si>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</si>
  <si>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</si>
  <si>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</si>
  <si>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</si>
  <si>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</si>
  <si>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</si>
  <si>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</si>
  <si>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</si>
  <si>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</si>
  <si>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</si>
  <si>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</si>
  <si>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</si>
  <si>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</si>
  <si>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</si>
  <si>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</si>
  <si>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</si>
  <si>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</si>
  <si>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</si>
  <si>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</si>
  <si>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</si>
  <si>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</si>
  <si>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</si>
  <si>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</si>
  <si>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</si>
  <si>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</si>
  <si>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</si>
  <si>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</si>
  <si>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</si>
  <si>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</si>
  <si>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</si>
  <si>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</si>
  <si>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</si>
  <si>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</si>
  <si>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</si>
  <si>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</si>
  <si>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</si>
  <si>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</si>
  <si>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</si>
  <si>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</si>
  <si>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</si>
  <si>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</si>
  <si>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</si>
  <si>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</si>
  <si>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</si>
  <si>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</si>
  <si>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</si>
  <si>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</si>
  <si>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</si>
  <si>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</si>
  <si>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</si>
  <si>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</si>
  <si>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</si>
  <si>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</si>
  <si>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</si>
  <si>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</si>
  <si>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</si>
  <si>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</si>
  <si>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</si>
  <si>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</si>
  <si>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</si>
  <si>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</si>
  <si>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</si>
  <si>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</si>
  <si>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</si>
  <si>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</si>
  <si>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</si>
  <si>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</si>
  <si>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</si>
  <si>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</si>
  <si>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</si>
  <si>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</si>
  <si>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</si>
  <si>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</si>
  <si>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</si>
  <si>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</si>
  <si>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</si>
  <si>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</si>
  <si>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</si>
  <si>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</si>
  <si>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</si>
  <si>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</si>
  <si>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</si>
  <si>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</si>
  <si>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</si>
  <si>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</si>
  <si>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</si>
  <si>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</si>
  <si>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</si>
  <si>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</si>
  <si>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</si>
  <si>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</si>
  <si>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</si>
  <si>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</si>
  <si>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</si>
  <si>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</si>
  <si>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</si>
  <si>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</si>
  <si>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</si>
  <si>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</si>
  <si>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</si>
  <si>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</si>
  <si>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</si>
  <si>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</si>
  <si>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</si>
  <si>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</si>
  <si>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</si>
  <si>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</si>
  <si>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</si>
  <si>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</si>
  <si>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</si>
  <si>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</si>
  <si>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</si>
  <si>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</si>
  <si>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</si>
  <si>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</si>
  <si>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</si>
  <si>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</si>
  <si>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</si>
  <si>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</si>
  <si>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</si>
  <si>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</si>
  <si>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</si>
  <si>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</si>
  <si>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</si>
  <si>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</si>
  <si>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</si>
  <si>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</si>
  <si>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</si>
  <si>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</si>
  <si>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</si>
  <si>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</si>
  <si>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</si>
  <si>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</si>
  <si>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</si>
  <si>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</si>
  <si>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</si>
  <si>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</si>
  <si>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</si>
  <si>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</si>
  <si>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</si>
  <si>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</si>
  <si>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</si>
  <si>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</si>
  <si>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</si>
  <si>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</si>
  <si>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</si>
  <si>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</si>
  <si>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</si>
  <si>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</si>
  <si>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</si>
  <si>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</si>
  <si>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</si>
  <si>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</si>
  <si>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</si>
  <si>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</si>
  <si>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</si>
  <si>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</si>
  <si>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</si>
  <si>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</si>
  <si>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</si>
  <si>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</si>
  <si>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</si>
  <si>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</si>
  <si>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</si>
  <si>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</si>
  <si>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</si>
  <si>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</si>
  <si>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</si>
  <si>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</si>
  <si>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</si>
  <si>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</si>
  <si>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</si>
  <si>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</si>
  <si>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</si>
  <si>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</si>
  <si>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</si>
  <si>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</si>
  <si>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</si>
  <si>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</si>
  <si>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</si>
  <si>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</si>
  <si>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</si>
  <si>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</si>
  <si>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</si>
  <si>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</si>
  <si>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</si>
  <si>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</si>
  <si>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</si>
  <si>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</si>
  <si>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</si>
  <si>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</si>
  <si>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</si>
  <si>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</si>
  <si>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</si>
  <si>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</si>
  <si>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</si>
  <si>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</si>
  <si>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</si>
  <si>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</si>
  <si>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</si>
  <si>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</si>
  <si>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</si>
  <si>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</si>
  <si>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</si>
  <si>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</si>
  <si>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</si>
  <si>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</si>
  <si>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</si>
  <si>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</si>
  <si>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</si>
  <si>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</si>
  <si>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</si>
  <si>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</si>
  <si>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</si>
  <si>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</si>
  <si>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</si>
  <si>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</si>
  <si>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</si>
  <si>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</si>
  <si>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</si>
  <si>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</si>
  <si>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</si>
  <si>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</si>
  <si>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</si>
  <si>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</si>
  <si>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</si>
  <si>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</si>
  <si>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</si>
  <si>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</si>
  <si>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</si>
  <si>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</si>
  <si>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</si>
  <si>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</si>
  <si>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</si>
  <si>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</si>
  <si>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</si>
  <si>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</si>
  <si>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</si>
  <si>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</si>
  <si>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</si>
  <si>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</si>
  <si>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</si>
  <si>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</si>
  <si>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</si>
  <si>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</si>
  <si>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</si>
  <si>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</si>
  <si>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</si>
  <si>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</si>
  <si>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</si>
  <si>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</si>
  <si>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</si>
  <si>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</si>
  <si>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</si>
  <si>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</si>
  <si>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</si>
  <si>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</si>
  <si>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</si>
  <si>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</si>
  <si>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</si>
  <si>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</si>
  <si>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</si>
  <si>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</si>
  <si>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</si>
  <si>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</si>
  <si>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</si>
  <si>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</si>
  <si>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</si>
  <si>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</si>
  <si>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</si>
  <si>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</si>
  <si>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</si>
  <si>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</si>
  <si>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</si>
  <si>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</si>
  <si>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</si>
  <si>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</si>
  <si>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</si>
  <si>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</si>
  <si>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</si>
  <si>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</si>
  <si>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</si>
  <si>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</si>
  <si>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</si>
  <si>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</si>
  <si>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</si>
  <si>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</si>
  <si>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</si>
  <si>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</si>
  <si>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</si>
  <si>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</si>
  <si>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</si>
  <si>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</si>
  <si>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</si>
  <si>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</si>
  <si>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</si>
  <si>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</si>
  <si>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</si>
  <si>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</si>
  <si>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</si>
  <si>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</si>
  <si>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</si>
  <si>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</si>
  <si>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</si>
  <si>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</si>
  <si>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</si>
  <si>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</si>
  <si>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</si>
  <si>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</si>
  <si>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</si>
  <si>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</si>
  <si>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</si>
  <si>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</si>
  <si>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</si>
  <si>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</si>
  <si>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</si>
  <si>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</si>
  <si>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</si>
  <si>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</si>
  <si>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</si>
  <si>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</si>
  <si>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</si>
  <si>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</si>
  <si>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</si>
  <si>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</si>
  <si>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</si>
  <si>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</si>
  <si>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</si>
  <si>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</si>
  <si>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</si>
  <si>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</si>
  <si>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</si>
  <si>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</si>
  <si>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</si>
  <si>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</si>
  <si>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</si>
  <si>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</si>
  <si>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</si>
  <si>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</si>
  <si>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</si>
  <si>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</si>
  <si>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</si>
  <si>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</si>
  <si>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</si>
  <si>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</si>
  <si>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</si>
  <si>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</si>
  <si>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</si>
  <si>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</si>
  <si>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</si>
  <si>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</si>
  <si>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</si>
  <si>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</si>
  <si>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</si>
  <si>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</si>
  <si>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</si>
  <si>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</si>
  <si>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</si>
  <si>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</si>
  <si>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</si>
  <si>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</si>
  <si>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</si>
  <si>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</si>
  <si>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</si>
  <si>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</si>
  <si>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</si>
  <si>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</si>
  <si>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</si>
  <si>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</si>
  <si>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</si>
  <si>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</si>
  <si>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</si>
  <si>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</si>
  <si>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</si>
  <si>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</si>
  <si>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</si>
  <si>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</si>
  <si>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</si>
  <si>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</si>
  <si>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</si>
  <si>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</si>
  <si>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</si>
  <si>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</si>
  <si>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</si>
  <si>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</si>
  <si>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</si>
  <si>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</si>
  <si>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</si>
  <si>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</si>
  <si>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</si>
  <si>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</si>
  <si>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</si>
  <si>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</si>
  <si>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</si>
  <si>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</si>
  <si>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</si>
  <si>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</si>
  <si>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</si>
  <si>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</si>
  <si>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</si>
  <si>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</si>
  <si>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</si>
  <si>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</si>
  <si>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</si>
  <si>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</si>
  <si>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</si>
  <si>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</si>
  <si>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</si>
  <si>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</si>
  <si>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</si>
  <si>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</si>
  <si>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</si>
  <si>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</si>
  <si>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</si>
  <si>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</si>
  <si>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</si>
  <si>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</si>
  <si>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</si>
  <si>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</si>
  <si>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</si>
  <si>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</si>
  <si>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</si>
  <si>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</si>
  <si>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</si>
  <si>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</si>
  <si>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</si>
  <si>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</si>
  <si>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</si>
  <si>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</si>
  <si>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</si>
  <si>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</si>
  <si>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</si>
  <si>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</si>
  <si>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</si>
  <si>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</si>
  <si>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</si>
  <si>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</si>
  <si>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</si>
  <si>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</si>
  <si>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</si>
  <si>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</si>
  <si>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</si>
  <si>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</si>
  <si>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</si>
  <si>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</si>
  <si>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</si>
  <si>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</si>
  <si>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</si>
  <si>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</si>
  <si>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</si>
  <si>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</si>
  <si>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</si>
  <si>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</si>
  <si>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</si>
  <si>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</si>
  <si>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</si>
  <si>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</si>
  <si>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</si>
  <si>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</si>
  <si>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</si>
  <si>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</si>
  <si>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</si>
  <si>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</si>
  <si>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</si>
  <si>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</si>
  <si>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</si>
  <si>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</si>
  <si>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</si>
  <si>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</si>
  <si>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</si>
  <si>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</si>
  <si>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</si>
  <si>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</si>
  <si>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</si>
  <si>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</si>
  <si>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</si>
  <si>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</si>
  <si>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</si>
  <si>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</si>
  <si>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</si>
  <si>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</si>
  <si>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</si>
  <si>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</si>
  <si>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</si>
  <si>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</si>
  <si>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</si>
  <si>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</si>
  <si>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</si>
  <si>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</si>
  <si>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</si>
  <si>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</si>
  <si>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</si>
  <si>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</si>
  <si>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</si>
  <si>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</si>
  <si>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</si>
  <si>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</si>
  <si>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</si>
  <si>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</si>
  <si>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</si>
  <si>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</si>
  <si>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</si>
  <si>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</si>
  <si>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</si>
  <si>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</si>
  <si>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</si>
  <si>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</si>
  <si>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</si>
  <si>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</si>
  <si>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</si>
  <si>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</si>
  <si>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</si>
  <si>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</si>
  <si>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</si>
  <si>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</si>
  <si>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</si>
  <si>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</si>
  <si>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</si>
  <si>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</si>
  <si>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</si>
  <si>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</si>
  <si>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</si>
  <si>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</si>
  <si>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</si>
  <si>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</si>
  <si>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</si>
  <si>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</si>
  <si>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</si>
  <si>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</si>
  <si>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</si>
  <si>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</si>
  <si>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</si>
  <si>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</si>
  <si>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</si>
  <si>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</si>
  <si>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</si>
  <si>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</si>
  <si>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</si>
  <si>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</si>
  <si>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</si>
  <si>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</si>
  <si>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</si>
  <si>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</si>
  <si>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</si>
  <si>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</si>
  <si>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</si>
  <si>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</si>
  <si>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</si>
  <si>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</si>
  <si>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</si>
  <si>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</si>
  <si>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</si>
  <si>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</si>
  <si>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</si>
  <si>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</si>
  <si>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</si>
  <si>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</si>
  <si>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</si>
  <si>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</si>
  <si>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</si>
  <si>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</si>
  <si>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</si>
  <si>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</si>
  <si>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</si>
  <si>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</si>
  <si>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</si>
  <si>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</si>
  <si>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</si>
  <si>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</si>
  <si>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</si>
  <si>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</si>
  <si>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</si>
  <si>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</si>
  <si>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</si>
  <si>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</si>
  <si>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</si>
  <si>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</si>
  <si>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</si>
  <si>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</si>
  <si>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</si>
  <si>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</si>
  <si>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</si>
  <si>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</si>
  <si>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</si>
  <si>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</si>
  <si>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</si>
  <si>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</si>
  <si>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</si>
  <si>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</si>
  <si>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</si>
  <si>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</si>
  <si>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</si>
  <si>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</si>
  <si>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</si>
  <si>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</si>
  <si>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</si>
  <si>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</si>
  <si>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</si>
  <si>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</si>
  <si>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</si>
  <si>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</si>
  <si>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</si>
  <si>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</si>
  <si>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</si>
  <si>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</si>
  <si>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</si>
  <si>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</si>
  <si>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</si>
  <si>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</si>
  <si>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</si>
  <si>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</si>
  <si>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</si>
  <si>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</si>
  <si>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</si>
  <si>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</si>
  <si>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</si>
  <si>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</si>
  <si>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</si>
  <si>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</si>
  <si>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</si>
  <si>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</si>
  <si>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</si>
  <si>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</si>
  <si>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</si>
  <si>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</si>
  <si>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</si>
  <si>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</si>
  <si>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</si>
  <si>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</si>
  <si>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</si>
  <si>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</si>
  <si>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</si>
  <si>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</si>
  <si>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</si>
  <si>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</si>
  <si>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</si>
  <si>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</si>
  <si>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</si>
  <si>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</si>
  <si>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</si>
  <si>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</si>
  <si>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</si>
  <si>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</si>
  <si>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</si>
  <si>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</si>
  <si>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</si>
  <si>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</si>
  <si>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</si>
  <si>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</si>
  <si>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</si>
  <si>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</si>
  <si>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</si>
  <si>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</si>
  <si>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</si>
  <si>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</si>
  <si>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</si>
  <si>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</si>
  <si>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</si>
  <si>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</si>
  <si>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</si>
  <si>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</si>
  <si>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</si>
  <si>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</si>
  <si>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</si>
  <si>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</si>
  <si>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</si>
  <si>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</si>
  <si>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</si>
  <si>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</si>
  <si>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</si>
  <si>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</si>
  <si>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</si>
  <si>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</si>
  <si>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</si>
  <si>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</si>
  <si>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</si>
  <si>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</si>
  <si>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</si>
  <si>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</si>
  <si>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</si>
  <si>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</si>
  <si>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</si>
  <si>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</si>
  <si>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</si>
  <si>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</si>
  <si>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</si>
  <si>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</si>
  <si>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</si>
  <si>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</si>
  <si>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</si>
  <si>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</si>
  <si>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</si>
  <si>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</si>
  <si>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</si>
  <si>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</si>
  <si>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</si>
  <si>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</si>
  <si>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</si>
  <si>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</si>
  <si>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</si>
  <si>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</si>
  <si>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</si>
  <si>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</si>
  <si>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</si>
  <si>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</si>
  <si>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</si>
  <si>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</si>
  <si>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</si>
  <si>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</si>
  <si>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</si>
  <si>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</si>
  <si>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</si>
  <si>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</si>
  <si>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</si>
  <si>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</si>
  <si>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</si>
  <si>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</si>
  <si>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</si>
  <si>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</si>
  <si>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</si>
  <si>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</si>
  <si>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</si>
  <si>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</si>
  <si>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</si>
  <si>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</si>
  <si>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</si>
  <si>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</si>
  <si>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</si>
  <si>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</si>
  <si>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</si>
  <si>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</si>
  <si>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</si>
  <si>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</si>
  <si>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</si>
  <si>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</si>
  <si>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</si>
  <si>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</si>
  <si>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</si>
  <si>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</si>
  <si>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</si>
  <si>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</si>
  <si>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</si>
  <si>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</si>
  <si>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</si>
  <si>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</si>
  <si>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</si>
  <si>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</si>
  <si>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</si>
  <si>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</si>
  <si>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</si>
  <si>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</si>
  <si>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</si>
  <si>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</si>
  <si>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</si>
  <si>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</si>
  <si>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</si>
  <si>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</si>
  <si>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</si>
  <si>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</si>
  <si>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</si>
  <si>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</si>
  <si>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</si>
  <si>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</si>
  <si>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</si>
  <si>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</si>
  <si>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</si>
  <si>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</si>
  <si>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</si>
  <si>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</si>
  <si>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</si>
  <si>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</si>
  <si>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</si>
  <si>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</si>
  <si>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</si>
  <si>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</si>
  <si>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</si>
  <si>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</si>
  <si>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</si>
  <si>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</si>
  <si>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</si>
  <si>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</si>
  <si>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</si>
  <si>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</si>
  <si>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</si>
  <si>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</si>
  <si>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</si>
  <si>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</si>
  <si>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</si>
  <si>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</si>
  <si>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</si>
  <si>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</si>
  <si>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</si>
  <si>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</si>
  <si>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</si>
  <si>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</si>
  <si>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</si>
  <si>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</si>
  <si>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</si>
  <si>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</si>
  <si>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</si>
  <si>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</si>
  <si>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</si>
  <si>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</si>
  <si>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</si>
  <si>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</si>
  <si>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</si>
  <si>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</si>
  <si>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</si>
  <si>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</si>
  <si>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</si>
  <si>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</si>
  <si>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</si>
  <si>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</si>
  <si>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</si>
  <si>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</si>
  <si>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</si>
  <si>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</si>
  <si>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</si>
  <si>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</si>
  <si>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</si>
  <si>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</si>
  <si>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</si>
  <si>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</si>
  <si>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</si>
  <si>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</si>
  <si>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</si>
  <si>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</si>
  <si>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</si>
  <si>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</si>
  <si>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</si>
  <si>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</si>
  <si>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</si>
  <si>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</si>
  <si>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</si>
  <si>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</si>
  <si>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</si>
  <si>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</si>
  <si>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</si>
  <si>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</si>
  <si>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</si>
  <si>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</si>
  <si>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</si>
  <si>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</si>
  <si>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</si>
  <si>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</si>
  <si>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</si>
  <si>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</si>
  <si>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</si>
  <si>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</si>
  <si>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</si>
  <si>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</si>
  <si>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</si>
  <si>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</si>
  <si>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</si>
  <si>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</si>
  <si>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</si>
  <si>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</si>
  <si>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</si>
  <si>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</si>
  <si>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</si>
  <si>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</si>
  <si>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</si>
  <si>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</si>
  <si>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</si>
  <si>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</si>
  <si>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</si>
  <si>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</si>
  <si>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</si>
  <si>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</si>
  <si>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</si>
  <si>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</si>
  <si>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</si>
  <si>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</si>
  <si>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</si>
  <si>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</si>
  <si>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</si>
  <si>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</si>
  <si>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</si>
  <si>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</si>
  <si>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</si>
  <si>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</si>
  <si>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</si>
  <si>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</si>
  <si>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</si>
  <si>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</si>
  <si>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</si>
  <si>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</si>
  <si>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</si>
  <si>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</si>
  <si>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</si>
  <si>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</si>
  <si>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</si>
  <si>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</si>
  <si>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</si>
  <si>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</si>
  <si>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</si>
  <si>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</si>
  <si>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</si>
  <si>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</si>
  <si>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</si>
  <si>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</si>
  <si>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</si>
  <si>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</si>
  <si>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</si>
  <si>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</si>
  <si>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</si>
  <si>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</si>
  <si>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</si>
  <si>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</si>
  <si>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</si>
  <si>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</si>
  <si>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</si>
  <si>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</si>
  <si>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</si>
  <si>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</si>
  <si>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</si>
  <si>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</si>
  <si>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</si>
  <si>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</si>
  <si>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</si>
  <si>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</si>
  <si>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</si>
  <si>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</si>
  <si>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</si>
  <si>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</si>
  <si>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</si>
  <si>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</si>
  <si>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</si>
  <si>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</si>
  <si>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</si>
  <si>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</si>
  <si>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</si>
  <si>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</si>
  <si>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</si>
  <si>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</si>
  <si>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</si>
  <si>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</si>
  <si>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</si>
  <si>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</si>
  <si>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</si>
  <si>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</si>
  <si>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</si>
  <si>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</si>
  <si>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</si>
  <si>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</si>
  <si>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</si>
  <si>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</si>
  <si>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</si>
  <si>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</si>
  <si>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</si>
  <si>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</si>
  <si>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</si>
  <si>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</si>
  <si>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</si>
  <si>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</si>
  <si>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</si>
  <si>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</si>
  <si>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</si>
  <si>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</si>
  <si>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</si>
  <si>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</si>
  <si>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</si>
  <si>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</si>
  <si>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</si>
  <si>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</si>
  <si>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</si>
  <si>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</si>
  <si>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</si>
  <si>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</si>
  <si>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</si>
  <si>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</si>
  <si>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</si>
  <si>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</si>
  <si>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</si>
  <si>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</si>
  <si>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</si>
  <si>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</si>
  <si>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</si>
  <si>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</si>
  <si>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</si>
  <si>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</si>
  <si>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</si>
  <si>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</si>
  <si>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</si>
  <si>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</si>
  <si>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</si>
  <si>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</si>
  <si>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</si>
  <si>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</si>
  <si>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</si>
  <si>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</si>
  <si>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</si>
  <si>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</si>
  <si>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</si>
  <si>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</si>
  <si>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</si>
  <si>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</si>
  <si>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</si>
  <si>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</si>
  <si>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</si>
  <si>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</si>
  <si>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</si>
  <si>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</si>
  <si>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</si>
  <si>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</si>
  <si>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</si>
  <si>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</si>
  <si>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</si>
  <si>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</si>
  <si>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</si>
  <si>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</si>
  <si>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</si>
  <si>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</si>
  <si>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</si>
  <si>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</si>
  <si>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</si>
  <si>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</si>
  <si>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</si>
  <si>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</si>
  <si>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</si>
  <si>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</si>
  <si>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</si>
  <si>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</si>
  <si>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</si>
  <si>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</si>
  <si>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</si>
  <si>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</si>
  <si>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</si>
  <si>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</si>
  <si>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</si>
  <si>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</si>
  <si>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</si>
  <si>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</si>
  <si>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</si>
  <si>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</si>
  <si>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</si>
  <si>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</si>
  <si>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</si>
  <si>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</si>
  <si>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</si>
  <si>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</si>
  <si>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</si>
  <si>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</si>
  <si>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</si>
  <si>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</si>
  <si>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</si>
  <si>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</si>
  <si>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</si>
  <si>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</si>
  <si>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</si>
  <si>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</si>
  <si>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</si>
  <si>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</si>
  <si>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</si>
  <si>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</si>
  <si>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</si>
  <si>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</si>
  <si>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</si>
  <si>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</si>
  <si>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</si>
  <si>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</si>
  <si>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</si>
  <si>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</si>
  <si>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</si>
  <si>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</si>
  <si>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</si>
  <si>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</si>
  <si>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</si>
  <si>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</si>
  <si>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</si>
  <si>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</si>
  <si>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</si>
  <si>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</si>
  <si>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</si>
  <si>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</si>
  <si>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</si>
  <si>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</si>
  <si>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</si>
  <si>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</si>
  <si>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</si>
  <si>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</si>
  <si>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</si>
  <si>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</si>
  <si>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</si>
  <si>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</si>
  <si>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</si>
  <si>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</si>
  <si>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</si>
  <si>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</si>
  <si>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</si>
  <si>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</si>
  <si>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</si>
  <si>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</si>
  <si>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</si>
  <si>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</si>
  <si>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</si>
  <si>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</si>
  <si>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</si>
  <si>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</si>
  <si>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</si>
  <si>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</si>
  <si>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</si>
  <si>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</si>
  <si>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</si>
  <si>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</si>
  <si>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</si>
  <si>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</si>
  <si>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</si>
  <si>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</si>
  <si>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</si>
  <si>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</si>
  <si>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</si>
  <si>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</si>
  <si>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</si>
  <si>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</si>
  <si>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</si>
  <si>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</si>
  <si>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</si>
  <si>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</si>
  <si>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</si>
  <si>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</si>
  <si>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</si>
  <si>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</si>
  <si>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</si>
  <si>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</si>
  <si>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</si>
  <si>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</si>
  <si>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</si>
  <si>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</si>
  <si>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</si>
  <si>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</si>
  <si>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</si>
  <si>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</si>
  <si>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</si>
  <si>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</si>
  <si>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</si>
  <si>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</si>
  <si>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</si>
  <si>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</si>
  <si>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</si>
  <si>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</si>
  <si>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</si>
  <si>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</si>
  <si>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</si>
  <si>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</si>
  <si>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</si>
  <si>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</si>
  <si>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</si>
  <si>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</si>
  <si>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</si>
  <si>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</si>
  <si>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</si>
  <si>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</si>
  <si>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</si>
  <si>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</si>
  <si>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</si>
  <si>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</si>
  <si>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</si>
  <si>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</si>
  <si>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</si>
  <si>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</si>
  <si>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</si>
  <si>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</si>
  <si>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</si>
  <si>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</si>
  <si>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</si>
  <si>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</si>
  <si>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</si>
  <si>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</si>
  <si>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</si>
  <si>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</si>
  <si>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</si>
  <si>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</si>
  <si>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</si>
  <si>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</si>
  <si>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</si>
  <si>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</si>
  <si>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</si>
  <si>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</si>
  <si>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</si>
  <si>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</si>
  <si>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</si>
  <si>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</si>
  <si>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</si>
  <si>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</si>
  <si>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</si>
  <si>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</si>
  <si>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</si>
  <si>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</si>
  <si>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</si>
  <si>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</si>
  <si>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</si>
  <si>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</si>
  <si>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</si>
  <si>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</si>
  <si>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</si>
  <si>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</si>
  <si>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</si>
  <si>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</si>
  <si>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</si>
  <si>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</si>
  <si>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</si>
  <si>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</si>
  <si>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</si>
  <si>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</si>
  <si>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</si>
  <si>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</si>
  <si>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</si>
  <si>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</si>
  <si>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</si>
  <si>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</si>
  <si>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</si>
  <si>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</si>
  <si>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</si>
  <si>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</si>
  <si>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</si>
  <si>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</si>
  <si>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</si>
  <si>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</si>
  <si>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</si>
  <si>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</si>
  <si>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</si>
  <si>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</si>
  <si>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</si>
  <si>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</si>
  <si>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</si>
  <si>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</si>
  <si>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</si>
  <si>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</si>
  <si>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</si>
  <si>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</si>
  <si>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</si>
  <si>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</si>
  <si>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</si>
  <si>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</si>
  <si>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</si>
  <si>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</si>
  <si>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</si>
  <si>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</si>
  <si>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</si>
  <si>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</si>
  <si>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</si>
  <si>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</si>
  <si>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</si>
  <si>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</si>
  <si>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</si>
  <si>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</si>
  <si>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</si>
  <si>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</si>
  <si>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</si>
  <si>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</si>
  <si>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</si>
  <si>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</si>
  <si>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</si>
  <si>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</si>
  <si>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</si>
  <si>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</si>
  <si>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</si>
  <si>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</si>
  <si>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</si>
  <si>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</si>
  <si>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</si>
  <si>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</si>
  <si>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</si>
  <si>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</si>
  <si>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</si>
  <si>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</si>
  <si>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</si>
  <si>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</si>
  <si>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</si>
  <si>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</si>
  <si>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</si>
  <si>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</si>
  <si>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</si>
  <si>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</si>
  <si>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</si>
  <si>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</si>
  <si>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</si>
  <si>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</si>
  <si>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</si>
  <si>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</si>
  <si>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</si>
  <si>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</si>
  <si>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</si>
  <si>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</si>
  <si>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</si>
  <si>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</si>
  <si>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</si>
  <si>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</si>
  <si>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</si>
  <si>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</si>
  <si>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</si>
  <si>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</si>
  <si>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</si>
  <si>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</si>
  <si>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</si>
  <si>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</si>
  <si>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</si>
  <si>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</si>
  <si>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</si>
  <si>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</si>
  <si>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</si>
  <si>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</si>
  <si>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</si>
  <si>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</si>
  <si>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</si>
  <si>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</si>
  <si>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</si>
  <si>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</si>
  <si>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</si>
  <si>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</si>
  <si>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</si>
  <si>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</si>
  <si>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</si>
  <si>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</si>
  <si>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</si>
  <si>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</si>
  <si>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</si>
  <si>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</si>
  <si>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</si>
  <si>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</si>
  <si>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</si>
  <si>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</si>
  <si>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</si>
  <si>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</si>
  <si>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</si>
  <si>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</si>
  <si>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</si>
  <si>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</si>
  <si>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</si>
  <si>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</si>
  <si>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</si>
  <si>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</si>
  <si>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</si>
  <si>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</si>
  <si>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</si>
  <si>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</si>
  <si>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</si>
  <si>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</si>
  <si>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</si>
  <si>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</si>
  <si>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</si>
  <si>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</si>
  <si>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</si>
  <si>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</si>
  <si>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</si>
  <si>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</si>
  <si>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</si>
  <si>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</si>
  <si>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</si>
  <si>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</si>
  <si>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</si>
  <si>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</si>
  <si>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</si>
  <si>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</si>
  <si>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</si>
  <si>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</si>
  <si>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</si>
  <si>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</si>
  <si>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</si>
  <si>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</si>
  <si>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</si>
  <si>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</si>
  <si>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</si>
  <si>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</si>
  <si>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</si>
  <si>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</si>
  <si>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</si>
  <si>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</si>
  <si>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</si>
  <si>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</si>
  <si>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</si>
  <si>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</si>
  <si>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</si>
  <si>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</si>
  <si>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</si>
  <si>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</si>
  <si>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</si>
  <si>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</si>
  <si>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</si>
  <si>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</si>
  <si>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</si>
  <si>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</si>
  <si>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</si>
  <si>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</si>
  <si>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</si>
  <si>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</si>
  <si>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</si>
  <si>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</si>
  <si>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</si>
  <si>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</si>
  <si>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</si>
  <si>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</si>
  <si>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</si>
  <si>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</si>
  <si>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</si>
  <si>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</si>
  <si>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</si>
  <si>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</si>
  <si>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</si>
  <si>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</si>
  <si>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</si>
  <si>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</si>
  <si>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</si>
  <si>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</si>
  <si>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</si>
  <si>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</si>
  <si>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</si>
  <si>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</si>
  <si>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</si>
  <si>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</si>
  <si>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</si>
  <si>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</si>
  <si>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</si>
  <si>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</si>
  <si>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</si>
  <si>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</si>
  <si>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</si>
  <si>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</si>
  <si>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</si>
  <si>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</si>
  <si>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</si>
  <si>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</si>
  <si>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</si>
  <si>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</si>
  <si>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</si>
  <si>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</si>
  <si>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</si>
  <si>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</si>
  <si>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</si>
  <si>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</si>
  <si>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</si>
  <si>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</si>
  <si>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</si>
  <si>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</si>
  <si>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</si>
  <si>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</si>
  <si>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</si>
  <si>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</si>
  <si>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</si>
  <si>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</si>
  <si>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</si>
  <si>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</si>
  <si>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</si>
  <si>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</si>
  <si>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</si>
  <si>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</si>
  <si>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</si>
  <si>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</si>
  <si>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</si>
  <si>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</si>
  <si>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</si>
  <si>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</si>
  <si>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</si>
  <si>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</si>
  <si>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</si>
  <si>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</si>
  <si>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</si>
  <si>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</si>
  <si>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</si>
  <si>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</si>
  <si>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</si>
  <si>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</si>
  <si>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</si>
  <si>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</si>
  <si>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</si>
  <si>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</si>
  <si>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</si>
  <si>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</si>
  <si>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</si>
  <si>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</si>
  <si>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</si>
  <si>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</si>
  <si>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</si>
  <si>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</si>
  <si>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</si>
  <si>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</si>
  <si>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</si>
  <si>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</si>
  <si>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</si>
  <si>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</si>
  <si>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</si>
  <si>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</si>
  <si>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</si>
  <si>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</si>
  <si>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</si>
  <si>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</si>
  <si>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</si>
  <si>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</si>
  <si>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</si>
  <si>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</si>
  <si>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</si>
  <si>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</si>
  <si>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</si>
  <si>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</si>
  <si>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</si>
  <si>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</si>
  <si>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</si>
  <si>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</si>
  <si>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</si>
  <si>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</si>
  <si>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</si>
  <si>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</si>
  <si>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</si>
  <si>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</si>
  <si>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</si>
  <si>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</si>
  <si>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</si>
  <si>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</si>
  <si>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</si>
  <si>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</si>
  <si>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</si>
  <si>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</si>
  <si>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</si>
  <si>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</si>
  <si>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</si>
  <si>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</si>
  <si>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</si>
  <si>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</si>
  <si>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</si>
  <si>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</si>
  <si>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</si>
  <si>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</si>
  <si>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</si>
  <si>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</si>
  <si>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</si>
  <si>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</si>
  <si>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</si>
  <si>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</si>
  <si>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</si>
  <si>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</si>
  <si>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</si>
  <si>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</si>
  <si>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</si>
  <si>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</si>
  <si>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</si>
  <si>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</si>
  <si>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</si>
  <si>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</si>
  <si>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</si>
  <si>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</si>
  <si>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</si>
  <si>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</si>
  <si>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</si>
  <si>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</si>
  <si>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</si>
  <si>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</si>
  <si>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</si>
  <si>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</si>
  <si>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</si>
  <si>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</si>
  <si>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</si>
  <si>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</si>
  <si>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</si>
  <si>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</si>
  <si>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</si>
  <si>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</si>
  <si>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</si>
  <si>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</si>
  <si>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</si>
  <si>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</si>
  <si>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</si>
  <si>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</si>
  <si>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</si>
  <si>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</si>
  <si>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</si>
  <si>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</si>
  <si>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</si>
  <si>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</si>
  <si>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</si>
  <si>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</si>
  <si>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</si>
  <si>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</si>
  <si>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</si>
  <si>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</si>
  <si>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</si>
  <si>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</si>
  <si>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</si>
  <si>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</si>
  <si>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</si>
  <si>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</si>
  <si>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</si>
  <si>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</si>
  <si>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</si>
  <si>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</si>
  <si>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</si>
  <si>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</si>
  <si>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</si>
  <si>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</si>
  <si>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</si>
  <si>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</si>
  <si>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</si>
  <si>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</si>
  <si>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</si>
  <si>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</si>
  <si>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</si>
  <si>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</si>
  <si>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</si>
  <si>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</si>
  <si>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</si>
  <si>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</si>
  <si>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</si>
  <si>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</si>
  <si>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</si>
  <si>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</si>
  <si>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</si>
  <si>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</si>
  <si>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</si>
  <si>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</si>
  <si>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</si>
  <si>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</si>
  <si>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</si>
  <si>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</si>
  <si>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</si>
  <si>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</si>
  <si>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</si>
  <si>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</si>
  <si>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</si>
  <si>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</si>
  <si>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</si>
  <si>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</si>
  <si>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</si>
  <si>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</si>
  <si>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</si>
  <si>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</si>
  <si>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</si>
  <si>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</si>
  <si>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</si>
  <si>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</si>
  <si>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</si>
  <si>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</si>
  <si>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</si>
  <si>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</si>
  <si>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</si>
  <si>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</si>
  <si>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</si>
  <si>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</si>
  <si>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</si>
  <si>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</si>
  <si>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</si>
  <si>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</si>
  <si>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</si>
  <si>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</si>
  <si>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</si>
  <si>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</si>
  <si>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</si>
  <si>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</si>
  <si>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</si>
  <si>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</si>
  <si>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</si>
  <si>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</si>
  <si>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</si>
  <si>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</si>
  <si>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</si>
  <si>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</si>
  <si>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</si>
  <si>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</si>
  <si>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</si>
  <si>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</si>
  <si>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</si>
  <si>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</si>
  <si>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</si>
  <si>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</si>
  <si>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</si>
  <si>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</si>
  <si>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</si>
  <si>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</si>
  <si>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</si>
  <si>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</si>
  <si>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</si>
  <si>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</si>
  <si>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</si>
  <si>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</si>
  <si>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</si>
  <si>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</si>
  <si>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</si>
  <si>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</si>
  <si>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</si>
  <si>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</si>
  <si>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</si>
  <si>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</si>
  <si>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</si>
  <si>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</si>
  <si>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</si>
  <si>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</si>
  <si>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</si>
  <si>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</si>
  <si>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</si>
  <si>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</si>
  <si>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</si>
  <si>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</si>
  <si>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</si>
  <si>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</si>
  <si>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</si>
  <si>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</si>
  <si>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</si>
  <si>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</si>
  <si>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</si>
  <si>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</si>
  <si>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</si>
  <si>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</si>
  <si>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</si>
  <si>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</si>
  <si>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</si>
  <si>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</si>
  <si>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</si>
  <si>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</si>
  <si>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</si>
  <si>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</si>
  <si>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</si>
  <si>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</si>
  <si>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</si>
  <si>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</si>
  <si>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</si>
  <si>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</si>
  <si>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</si>
  <si>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</si>
  <si>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</si>
  <si>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</si>
  <si>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</si>
  <si>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</si>
  <si>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</si>
  <si>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</si>
  <si>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</si>
  <si>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</si>
  <si>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</si>
  <si>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</si>
  <si>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</si>
  <si>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</si>
  <si>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</si>
  <si>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</si>
  <si>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</si>
  <si>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</si>
  <si>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</si>
  <si>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</si>
  <si>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</si>
  <si>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</si>
  <si>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</si>
  <si>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</si>
  <si>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</si>
  <si>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</si>
  <si>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</si>
  <si>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</si>
  <si>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</si>
  <si>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</si>
  <si>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</si>
  <si>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</si>
  <si>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</si>
  <si>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</si>
  <si>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</si>
  <si>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</si>
  <si>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</si>
  <si>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</si>
  <si>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</si>
  <si>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</si>
  <si>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</si>
  <si>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</si>
  <si>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</si>
  <si>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</si>
  <si>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</si>
  <si>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</si>
  <si>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</si>
  <si>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</si>
  <si>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</si>
  <si>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</si>
  <si>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</si>
  <si>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</si>
  <si>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</si>
  <si>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</si>
  <si>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</si>
  <si>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</si>
  <si>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</si>
  <si>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</si>
  <si>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</si>
  <si>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</si>
  <si>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</si>
  <si>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</si>
  <si>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</si>
  <si>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</si>
  <si>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</si>
  <si>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</si>
  <si>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</si>
  <si>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</si>
  <si>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</si>
  <si>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</si>
  <si>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</si>
  <si>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</si>
  <si>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</si>
  <si>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</si>
  <si>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</si>
  <si>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</si>
  <si>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</si>
  <si>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</si>
  <si>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</si>
  <si>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</si>
  <si>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</si>
  <si>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</si>
  <si>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</si>
  <si>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</si>
  <si>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</si>
  <si>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</si>
  <si>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</si>
  <si>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</si>
  <si>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</si>
  <si>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</si>
  <si>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</si>
  <si>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</si>
  <si>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</si>
  <si>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</si>
  <si>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</si>
  <si>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</si>
  <si>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</si>
  <si>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</si>
  <si>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</si>
  <si>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</si>
  <si>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</si>
  <si>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</si>
  <si>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</si>
  <si>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</si>
  <si>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</si>
  <si>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</si>
  <si>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</si>
  <si>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</si>
  <si>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</si>
  <si>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</si>
  <si>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</si>
  <si>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</si>
  <si>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</si>
  <si>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</si>
  <si>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</si>
  <si>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</si>
  <si>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</si>
  <si>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</si>
  <si>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</si>
  <si>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</si>
  <si>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</si>
  <si>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</si>
  <si>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</si>
  <si>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</si>
  <si>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</si>
  <si>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</si>
  <si>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</si>
  <si>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</si>
  <si>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</si>
  <si>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</si>
  <si>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</si>
  <si>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</si>
  <si>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</si>
  <si>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</si>
  <si>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</si>
  <si>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</si>
  <si>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</si>
  <si>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</si>
  <si>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</si>
  <si>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</si>
  <si>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</si>
  <si>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</si>
  <si>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</si>
  <si>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</si>
  <si>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</si>
  <si>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</si>
  <si>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</si>
  <si>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</si>
  <si>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</si>
  <si>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</si>
  <si>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</si>
  <si>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</si>
  <si>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</si>
  <si>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</si>
  <si>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</si>
  <si>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</si>
  <si>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</si>
  <si>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</si>
  <si>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</si>
  <si>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</si>
  <si>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</si>
  <si>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</si>
  <si>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</si>
  <si>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</si>
  <si>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</si>
  <si>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</si>
  <si>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</si>
  <si>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</si>
  <si>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</si>
  <si>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</si>
  <si>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</si>
  <si>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</si>
  <si>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</si>
  <si>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</si>
  <si>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</si>
  <si>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</si>
  <si>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</si>
  <si>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</si>
  <si>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</si>
  <si>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</si>
  <si>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</si>
  <si>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</si>
  <si>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</si>
  <si>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</si>
  <si>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</si>
  <si>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</si>
  <si>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</si>
  <si>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</si>
  <si>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</si>
  <si>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</si>
  <si>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</si>
  <si>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</si>
  <si>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</si>
  <si>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</si>
  <si>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</si>
  <si>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</si>
  <si>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</si>
  <si>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</si>
  <si>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</si>
  <si>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</si>
  <si>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</si>
  <si>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</si>
  <si>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</si>
  <si>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</si>
  <si>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</si>
  <si>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</si>
  <si>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</si>
  <si>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</si>
  <si>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</si>
  <si>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</si>
  <si>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</si>
  <si>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</si>
  <si>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</si>
  <si>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</si>
  <si>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</si>
  <si>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</si>
  <si>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</si>
  <si>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</si>
  <si>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</si>
  <si>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</si>
  <si>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</si>
  <si>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</si>
  <si>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</si>
  <si>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</si>
  <si>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</si>
  <si>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</si>
  <si>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</si>
  <si>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</si>
  <si>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</si>
  <si>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</si>
  <si>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</si>
  <si>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</si>
  <si>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</si>
  <si>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</si>
  <si>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</si>
  <si>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</si>
  <si>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</si>
  <si>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</si>
  <si>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</si>
  <si>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</si>
  <si>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</si>
  <si>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</si>
  <si>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</si>
  <si>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</si>
  <si>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</si>
  <si>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</si>
  <si>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</si>
  <si>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</si>
  <si>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</si>
  <si>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</si>
  <si>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</si>
  <si>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</si>
  <si>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</si>
  <si>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</si>
  <si>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</si>
  <si>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</si>
  <si>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</si>
  <si>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</si>
  <si>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</si>
  <si>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</si>
  <si>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</si>
  <si>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</si>
  <si>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</si>
  <si>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</si>
  <si>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</si>
  <si>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</si>
  <si>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</si>
  <si>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</si>
  <si>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</si>
  <si>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</si>
  <si>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</si>
  <si>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</si>
  <si>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</si>
  <si>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</si>
  <si>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</si>
  <si>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</si>
  <si>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</si>
  <si>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</si>
  <si>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</si>
  <si>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</si>
  <si>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</si>
  <si>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</si>
  <si>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</si>
  <si>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</si>
  <si>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</si>
  <si>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</si>
  <si>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</si>
  <si>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</si>
  <si>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</si>
  <si>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</si>
  <si>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</si>
  <si>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</si>
  <si>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</si>
  <si>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</si>
  <si>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</si>
  <si>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</si>
  <si>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</si>
  <si>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</si>
  <si>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</si>
  <si>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</si>
  <si>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</si>
  <si>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</si>
  <si>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</si>
  <si>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</si>
  <si>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</si>
  <si>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</si>
  <si>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</si>
  <si>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</si>
  <si>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</si>
  <si>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</si>
  <si>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</si>
  <si>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</si>
  <si>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</si>
  <si>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</si>
  <si>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</si>
  <si>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</si>
  <si>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</si>
  <si>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</si>
  <si>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</si>
  <si>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</si>
  <si>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</si>
  <si>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</si>
  <si>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</si>
  <si>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</si>
  <si>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</si>
  <si>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</si>
  <si>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</si>
  <si>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</si>
  <si>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</si>
  <si>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</si>
  <si>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</si>
  <si>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</si>
  <si>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</si>
  <si>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</si>
  <si>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</si>
  <si>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</si>
  <si>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</si>
  <si>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</si>
  <si>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</si>
  <si>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</si>
  <si>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</si>
  <si>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</si>
  <si>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</si>
  <si>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</si>
  <si>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</si>
  <si>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</si>
  <si>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</si>
  <si>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</si>
  <si>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</si>
  <si>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</si>
  <si>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</si>
  <si>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</si>
  <si>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</si>
  <si>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</si>
  <si>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</si>
  <si>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</si>
  <si>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</si>
  <si>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</si>
  <si>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</si>
  <si>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</si>
  <si>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</si>
  <si>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</si>
  <si>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</si>
  <si>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</si>
  <si>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</si>
  <si>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</si>
  <si>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</si>
  <si>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</si>
  <si>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</si>
  <si>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</si>
  <si>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</si>
  <si>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</si>
  <si>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</si>
  <si>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</si>
  <si>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</si>
  <si>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</si>
  <si>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</si>
  <si>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</si>
  <si>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</si>
  <si>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</si>
  <si>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</si>
  <si>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</si>
  <si>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</si>
  <si>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</si>
  <si>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</si>
  <si>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</si>
  <si>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</si>
  <si>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</si>
  <si>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</si>
  <si>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</si>
  <si>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</si>
  <si>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</si>
  <si>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</si>
  <si>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</si>
  <si>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</si>
  <si>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</si>
  <si>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</si>
  <si>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</si>
  <si>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</si>
  <si>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</si>
  <si>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</si>
  <si>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</si>
  <si>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</si>
  <si>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</si>
  <si>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</si>
  <si>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</si>
  <si>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</si>
  <si>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</si>
  <si>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</si>
  <si>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</si>
  <si>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</si>
  <si>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</si>
  <si>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</si>
  <si>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</si>
  <si>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</si>
  <si>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</si>
  <si>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</si>
  <si>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</si>
  <si>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</si>
  <si>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</si>
  <si>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</si>
  <si>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</si>
  <si>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</si>
  <si>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</si>
  <si>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</si>
  <si>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</si>
  <si>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</si>
  <si>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</si>
  <si>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</si>
  <si>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</si>
  <si>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</si>
  <si>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</si>
  <si>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</si>
  <si>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</si>
  <si>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</si>
  <si>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</si>
  <si>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</si>
  <si>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</si>
  <si>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</si>
  <si>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</si>
  <si>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</si>
  <si>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</si>
  <si>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</si>
  <si>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</si>
  <si>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</si>
  <si>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</si>
  <si>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</si>
  <si>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</si>
  <si>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</si>
  <si>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</si>
  <si>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</si>
  <si>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</si>
  <si>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</si>
  <si>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</si>
  <si>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</si>
  <si>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</si>
  <si>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</si>
  <si>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</si>
  <si>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</si>
  <si>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</si>
  <si>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</si>
  <si>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</si>
  <si>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</si>
  <si>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</si>
  <si>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</si>
  <si>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</si>
  <si>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</si>
  <si>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</si>
  <si>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</si>
  <si>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</si>
  <si>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</si>
  <si>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</si>
  <si>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</si>
  <si>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</si>
  <si>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</si>
  <si>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</si>
  <si>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</si>
  <si>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</si>
  <si>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</si>
  <si>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</si>
  <si>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</si>
  <si>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</si>
  <si>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</si>
  <si>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</si>
  <si>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</si>
  <si>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</si>
  <si>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</si>
  <si>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</si>
  <si>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</si>
  <si>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</si>
  <si>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</si>
  <si>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</si>
  <si>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</si>
  <si>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</si>
  <si>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</si>
  <si>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</si>
  <si>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</si>
  <si>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</si>
  <si>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</si>
  <si>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</si>
  <si>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</si>
  <si>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</si>
  <si>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</si>
  <si>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</si>
  <si>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</si>
  <si>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</si>
  <si>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</si>
  <si>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</si>
  <si>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</si>
  <si>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</si>
  <si>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</si>
  <si>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</si>
  <si>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</si>
  <si>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</si>
  <si>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</si>
  <si>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</si>
  <si>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</si>
  <si>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</si>
  <si>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</si>
  <si>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</si>
  <si>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</si>
  <si>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</si>
  <si>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</si>
  <si>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</si>
  <si>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</si>
  <si>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</si>
  <si>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</si>
  <si>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</si>
  <si>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</si>
  <si>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</si>
  <si>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</si>
  <si>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</si>
  <si>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</si>
  <si>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</si>
  <si>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</si>
  <si>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</si>
  <si>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</si>
  <si>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</si>
  <si>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</si>
  <si>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</si>
  <si>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</si>
  <si>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</si>
  <si>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</si>
  <si>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</si>
  <si>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</si>
  <si>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</si>
  <si>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</si>
  <si>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</si>
  <si>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</si>
  <si>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</si>
  <si>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</si>
  <si>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</si>
  <si>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</si>
  <si>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</si>
  <si>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</si>
  <si>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</si>
  <si>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</si>
  <si>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</si>
  <si>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</si>
  <si>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</si>
  <si>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</si>
  <si>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</si>
  <si>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</si>
  <si>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</si>
  <si>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</si>
  <si>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</si>
  <si>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</si>
  <si>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</si>
  <si>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</si>
  <si>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</si>
  <si>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</si>
  <si>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</si>
  <si>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</si>
  <si>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</si>
  <si>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</si>
  <si>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</si>
  <si>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</si>
  <si>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</si>
  <si>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</si>
  <si>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</si>
  <si>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</si>
  <si>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</si>
  <si>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</si>
  <si>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</si>
  <si>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</si>
  <si>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</si>
  <si>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</si>
  <si>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</si>
  <si>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</si>
  <si>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</si>
  <si>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</si>
  <si>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</si>
  <si>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</si>
  <si>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</si>
  <si>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</si>
  <si>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</si>
  <si>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</si>
  <si>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</si>
  <si>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</si>
  <si>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</si>
  <si>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</si>
  <si>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</si>
  <si>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</si>
  <si>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</si>
  <si>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</si>
  <si>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</si>
  <si>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</si>
  <si>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</si>
  <si>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</si>
  <si>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</si>
  <si>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</si>
  <si>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</si>
  <si>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</si>
  <si>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</si>
  <si>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</si>
  <si>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</si>
  <si>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</si>
  <si>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</si>
  <si>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</si>
  <si>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</si>
  <si>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</si>
  <si>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</si>
  <si>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</si>
  <si>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</si>
  <si>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</si>
  <si>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</si>
  <si>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</si>
  <si>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</si>
  <si>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</si>
  <si>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</si>
  <si>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</si>
  <si>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</si>
  <si>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</si>
  <si>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</si>
  <si>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</si>
  <si>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</si>
  <si>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</si>
  <si>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</si>
  <si>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</si>
  <si>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</si>
  <si>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</si>
  <si>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</si>
  <si>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</si>
  <si>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</si>
  <si>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</si>
  <si>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</si>
  <si>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</si>
  <si>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</si>
  <si>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</si>
  <si>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</si>
  <si>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</si>
  <si>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</si>
  <si>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</si>
  <si>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</si>
  <si>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</si>
  <si>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</si>
  <si>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</si>
  <si>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</si>
  <si>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</si>
  <si>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</si>
  <si>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</si>
  <si>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</si>
  <si>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</si>
  <si>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</si>
  <si>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</si>
  <si>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</si>
  <si>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</si>
  <si>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</si>
  <si>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</si>
  <si>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</si>
  <si>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</si>
  <si>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</si>
  <si>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</si>
  <si>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</si>
  <si>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</si>
  <si>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</si>
  <si>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</si>
  <si>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</si>
  <si>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</si>
  <si>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</si>
  <si>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</si>
  <si>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</si>
  <si>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</si>
  <si>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</si>
  <si>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</si>
  <si>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</si>
  <si>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</si>
  <si>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</si>
  <si>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</si>
  <si>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</si>
  <si>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</si>
  <si>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</si>
  <si>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</si>
  <si>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</si>
  <si>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</si>
  <si>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</si>
  <si>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</si>
  <si>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</si>
  <si>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</si>
  <si>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</si>
  <si>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</si>
  <si>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</si>
  <si>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</si>
  <si>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</si>
  <si>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</si>
  <si>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</si>
  <si>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</si>
  <si>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</si>
  <si>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</si>
  <si>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</si>
  <si>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</si>
  <si>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</si>
  <si>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</si>
  <si>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</si>
  <si>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</si>
  <si>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</si>
  <si>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</si>
  <si>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</si>
  <si>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</si>
  <si>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</si>
  <si>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</si>
  <si>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</si>
  <si>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</si>
  <si>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</si>
  <si>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</si>
  <si>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</si>
  <si>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</si>
  <si>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</si>
  <si>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</si>
  <si>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</si>
  <si>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</si>
  <si>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</si>
  <si>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</si>
  <si>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</si>
  <si>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</si>
  <si>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</si>
  <si>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</si>
  <si>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</si>
  <si>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</si>
  <si>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</si>
  <si>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</si>
  <si>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</si>
  <si>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</si>
  <si>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</si>
  <si>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</si>
  <si>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</si>
  <si>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</si>
  <si>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</si>
  <si>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</si>
  <si>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</si>
  <si>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</si>
  <si>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</si>
  <si>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</si>
  <si>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</si>
  <si>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</si>
  <si>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</si>
  <si>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</si>
  <si>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</si>
  <si>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</si>
  <si>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</si>
  <si>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</si>
  <si>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</si>
  <si>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</si>
  <si>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</si>
  <si>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</si>
  <si>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</si>
  <si>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</si>
  <si>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</si>
  <si>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</si>
  <si>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</si>
  <si>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</si>
  <si>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</si>
  <si>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</si>
  <si>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</si>
  <si>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</si>
  <si>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</si>
  <si>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</si>
  <si>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</si>
  <si>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</si>
  <si>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</si>
  <si>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</si>
  <si>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</si>
  <si>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</si>
  <si>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</si>
  <si>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</si>
  <si>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</si>
  <si>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</si>
  <si>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</si>
  <si>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</si>
  <si>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</si>
  <si>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</si>
  <si>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</si>
  <si>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</si>
  <si>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</si>
  <si>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</si>
  <si>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</si>
  <si>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</si>
  <si>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</si>
  <si>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</si>
  <si>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</si>
  <si>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</si>
  <si>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</si>
  <si>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</si>
  <si>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</si>
  <si>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</si>
  <si>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</si>
  <si>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</si>
  <si>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</si>
  <si>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</si>
  <si>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</si>
  <si>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</si>
  <si>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</si>
  <si>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</si>
  <si>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</si>
  <si>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</si>
  <si>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</si>
  <si>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</si>
  <si>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</si>
  <si>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</si>
  <si>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</si>
  <si>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</si>
  <si>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</si>
  <si>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</si>
  <si>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</si>
  <si>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</si>
  <si>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</si>
  <si>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</si>
  <si>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</si>
  <si>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</si>
  <si>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</si>
  <si>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</si>
  <si>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</si>
  <si>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</si>
  <si>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</si>
  <si>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</si>
  <si>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</si>
  <si>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</si>
  <si>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</si>
  <si>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</si>
  <si>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</si>
  <si>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</si>
  <si>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</si>
  <si>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</si>
  <si>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</si>
  <si>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</si>
  <si>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</si>
  <si>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</si>
  <si>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</si>
  <si>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</si>
  <si>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</si>
  <si>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</si>
  <si>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</si>
  <si>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</si>
  <si>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</si>
  <si>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</si>
  <si>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</si>
  <si>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</si>
  <si>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</si>
  <si>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</si>
  <si>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</si>
  <si>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</si>
  <si>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</si>
  <si>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</si>
  <si>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</si>
  <si>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</si>
  <si>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</si>
  <si>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</si>
  <si>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</si>
  <si>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</si>
  <si>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</si>
  <si>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</si>
  <si>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</si>
  <si>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</si>
  <si>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</si>
  <si>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</si>
  <si>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</si>
  <si>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</si>
  <si>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</si>
  <si>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</si>
  <si>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</si>
  <si>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</si>
  <si>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</si>
  <si>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</si>
  <si>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</si>
  <si>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</si>
  <si>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</si>
  <si>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</si>
  <si>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</si>
  <si>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</si>
  <si>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</si>
  <si>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</si>
  <si>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</si>
  <si>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</si>
  <si>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</si>
  <si>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</si>
  <si>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</si>
  <si>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</si>
  <si>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</si>
  <si>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</si>
  <si>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</si>
  <si>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</si>
  <si>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</si>
  <si>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</si>
  <si>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</si>
  <si>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</si>
  <si>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</si>
  <si>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</si>
  <si>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</si>
  <si>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</si>
  <si>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</si>
  <si>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</si>
  <si>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</si>
  <si>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</si>
  <si>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</si>
  <si>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</si>
  <si>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</si>
  <si>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</si>
  <si>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</si>
  <si>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</si>
  <si>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</si>
  <si>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</si>
  <si>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</si>
  <si>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</si>
  <si>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</si>
  <si>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</si>
  <si>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</si>
  <si>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</si>
  <si>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</si>
  <si>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</si>
  <si>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</si>
  <si>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</si>
  <si>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</si>
  <si>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</si>
  <si>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</si>
  <si>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</si>
  <si>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</si>
  <si>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</si>
  <si>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</si>
  <si>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</si>
  <si>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</si>
  <si>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</si>
  <si>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</si>
  <si>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</si>
  <si>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</si>
  <si>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</si>
  <si>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</si>
  <si>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</si>
  <si>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</si>
  <si>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</si>
  <si>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</si>
  <si>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</si>
  <si>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</si>
  <si>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</si>
  <si>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</si>
  <si>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</si>
  <si>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</si>
  <si>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</si>
  <si>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</si>
  <si>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</si>
  <si>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</si>
  <si>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</si>
  <si>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</si>
  <si>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</si>
  <si>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</si>
  <si>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</si>
  <si>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</si>
  <si>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</si>
  <si>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</si>
  <si>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</si>
  <si>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</si>
  <si>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</si>
  <si>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</si>
  <si>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</si>
  <si>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</si>
  <si>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</si>
  <si>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</si>
  <si>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</si>
  <si>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</si>
  <si>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</si>
  <si>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</si>
  <si>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</si>
  <si>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</si>
  <si>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</si>
  <si>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</si>
  <si>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</si>
  <si>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</si>
  <si>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</si>
  <si>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</si>
  <si>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</si>
  <si>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</si>
  <si>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</si>
  <si>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</si>
  <si>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</si>
  <si>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</si>
  <si>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</si>
  <si>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</si>
  <si>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</si>
  <si>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</si>
  <si>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</si>
  <si>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</si>
  <si>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</si>
  <si>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</si>
  <si>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</si>
  <si>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</si>
  <si>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</si>
  <si>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</si>
  <si>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</si>
  <si>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</si>
  <si>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</si>
  <si>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</si>
  <si>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</si>
  <si>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</si>
  <si>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</si>
  <si>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</si>
  <si>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</si>
  <si>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</si>
  <si>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</si>
  <si>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</si>
  <si>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</si>
  <si>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</si>
  <si>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</si>
  <si>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</si>
  <si>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</si>
  <si>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</si>
  <si>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</si>
  <si>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</si>
  <si>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</si>
  <si>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</si>
  <si>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</si>
  <si>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</si>
  <si>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</si>
  <si>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</si>
  <si>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</si>
  <si>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</si>
  <si>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</si>
  <si>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</si>
  <si>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</si>
  <si>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</si>
  <si>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</si>
  <si>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</si>
  <si>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</si>
  <si>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</si>
  <si>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</si>
  <si>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</si>
  <si>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</si>
  <si>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</si>
  <si>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</si>
  <si>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</si>
  <si>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</si>
  <si>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</si>
  <si>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</si>
  <si>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</si>
  <si>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</si>
  <si>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</si>
  <si>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</si>
  <si>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</si>
  <si>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</si>
  <si>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</si>
  <si>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</si>
  <si>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</si>
  <si>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</si>
  <si>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</si>
  <si>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</si>
  <si>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</si>
  <si>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</si>
  <si>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</si>
  <si>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</si>
  <si>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</si>
  <si>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</si>
  <si>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</si>
  <si>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</si>
  <si>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</si>
  <si>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</si>
  <si>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</si>
  <si>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</si>
  <si>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</si>
  <si>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</si>
  <si>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</si>
  <si>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</si>
  <si>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</si>
  <si>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</si>
  <si>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</si>
  <si>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</si>
  <si>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</si>
  <si>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</si>
  <si>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</si>
  <si>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</si>
  <si>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</si>
  <si>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</si>
  <si>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</si>
  <si>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</si>
  <si>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</si>
  <si>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</si>
  <si>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</si>
  <si>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</si>
  <si>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</si>
  <si>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</si>
  <si>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</si>
  <si>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</si>
  <si>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</si>
  <si>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</si>
  <si>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</si>
  <si>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</si>
  <si>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</si>
  <si>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</si>
  <si>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</si>
  <si>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</si>
  <si>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</si>
  <si>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</si>
  <si>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</si>
  <si>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</si>
  <si>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</si>
  <si>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</si>
  <si>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</si>
  <si>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</si>
  <si>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</si>
  <si>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</si>
  <si>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</si>
  <si>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</si>
  <si>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</si>
  <si>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</si>
  <si>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</si>
  <si>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</si>
  <si>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</si>
  <si>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</si>
  <si>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</si>
  <si>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</si>
  <si>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</si>
  <si>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</si>
  <si>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</si>
  <si>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</si>
  <si>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</si>
  <si>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</si>
  <si>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</si>
  <si>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</si>
  <si>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</si>
  <si>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</si>
  <si>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</si>
  <si>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</si>
  <si>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</si>
  <si>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</si>
  <si>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</si>
  <si>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</si>
  <si>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</si>
  <si>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</si>
  <si>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</si>
  <si>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</si>
  <si>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</si>
  <si>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</si>
  <si>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</si>
  <si>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</si>
  <si>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</si>
  <si>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</si>
  <si>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</si>
  <si>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</si>
  <si>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</si>
  <si>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</si>
  <si>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</si>
  <si>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</si>
  <si>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</si>
  <si>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</si>
  <si>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</si>
  <si>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</si>
  <si>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</si>
  <si>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</si>
  <si>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</si>
  <si>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</si>
  <si>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</si>
  <si>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</si>
  <si>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</si>
  <si>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</si>
  <si>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</si>
  <si>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</si>
  <si>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</si>
  <si>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</si>
  <si>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</si>
  <si>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</si>
  <si>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</si>
  <si>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</si>
  <si>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</si>
  <si>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</si>
  <si>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</si>
  <si>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</si>
  <si>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</si>
  <si>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</si>
  <si>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</si>
  <si>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</si>
  <si>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</si>
  <si>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</si>
  <si>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</si>
  <si>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</si>
  <si>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</si>
  <si>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</si>
  <si>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</si>
  <si>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</si>
  <si>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</si>
  <si>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</si>
  <si>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</si>
  <si>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</si>
  <si>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</si>
  <si>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</si>
  <si>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</si>
  <si>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</si>
  <si>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</si>
  <si>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</si>
  <si>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</si>
  <si>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</si>
  <si>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</si>
  <si>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</si>
  <si>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</si>
  <si>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</si>
  <si>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</si>
  <si>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</si>
  <si>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</si>
  <si>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</si>
  <si>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</si>
  <si>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</si>
  <si>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</si>
  <si>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</si>
  <si>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</si>
  <si>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</si>
  <si>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</si>
  <si>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</si>
  <si>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</si>
  <si>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</si>
  <si>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</si>
  <si>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</si>
  <si>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</si>
  <si>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</si>
  <si>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</si>
  <si>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</si>
  <si>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</si>
  <si>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</si>
  <si>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</si>
  <si>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</si>
  <si>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</si>
  <si>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</si>
  <si>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</si>
  <si>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</si>
  <si>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</si>
  <si>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</si>
  <si>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</si>
  <si>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</si>
  <si>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</si>
  <si>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</si>
  <si>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</si>
  <si>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</si>
  <si>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</si>
  <si>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</si>
  <si>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</si>
  <si>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</si>
  <si>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</si>
  <si>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</si>
  <si>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</si>
  <si>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</si>
  <si>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</si>
  <si>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</si>
  <si>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</si>
  <si>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</si>
  <si>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</si>
  <si>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</si>
  <si>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</si>
  <si>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</si>
  <si>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</si>
  <si>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</si>
  <si>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</si>
  <si>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</si>
  <si>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</si>
  <si>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</si>
  <si>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</si>
  <si>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</si>
  <si>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</si>
  <si>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</si>
  <si>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</si>
  <si>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</si>
  <si>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</si>
  <si>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</si>
  <si>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</si>
  <si>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</si>
  <si>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</si>
  <si>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</si>
  <si>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</si>
  <si>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</si>
  <si>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</si>
  <si>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</si>
  <si>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</si>
  <si>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</si>
  <si>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</si>
  <si>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</si>
  <si>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</si>
  <si>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</si>
  <si>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</si>
  <si>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</si>
  <si>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</si>
  <si>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</si>
  <si>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</si>
  <si>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</si>
  <si>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</si>
  <si>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</si>
  <si>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</si>
  <si>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</si>
  <si>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</si>
  <si>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</si>
  <si>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</si>
  <si>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</si>
  <si>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</si>
  <si>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</si>
  <si>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</si>
  <si>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</si>
  <si>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</si>
  <si>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</si>
  <si>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</si>
  <si>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</si>
  <si>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</si>
  <si>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</si>
  <si>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</si>
  <si>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</si>
  <si>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</si>
  <si>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</si>
  <si>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</si>
  <si>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</si>
  <si>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</si>
  <si>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</si>
  <si>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</si>
  <si>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</si>
  <si>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</si>
  <si>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</si>
  <si>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</si>
  <si>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</si>
  <si>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</si>
  <si>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</si>
  <si>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</si>
  <si>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</si>
  <si>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</si>
  <si>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</si>
  <si>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</si>
  <si>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</si>
  <si>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</si>
  <si>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</si>
  <si>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</si>
  <si>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</si>
  <si>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</si>
  <si>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</si>
  <si>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</si>
  <si>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</si>
  <si>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</si>
  <si>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</si>
  <si>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</si>
  <si>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</si>
  <si>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</si>
  <si>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</si>
  <si>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</si>
  <si>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</si>
  <si>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</si>
  <si>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</si>
  <si>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</si>
  <si>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</si>
  <si>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</si>
  <si>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</si>
  <si>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</si>
  <si>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</si>
  <si>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</si>
  <si>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</si>
  <si>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</si>
  <si>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</si>
  <si>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</si>
  <si>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</si>
  <si>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</si>
  <si>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</si>
  <si>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</si>
  <si>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</si>
  <si>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</si>
  <si>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</si>
  <si>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</si>
  <si>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</si>
  <si>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</si>
  <si>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</si>
  <si>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</si>
  <si>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</si>
  <si>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</si>
  <si>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</si>
  <si>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</si>
  <si>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</si>
  <si>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</si>
  <si>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</si>
  <si>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</si>
  <si>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</si>
  <si>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</si>
  <si>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</si>
  <si>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</si>
  <si>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</si>
  <si>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</si>
  <si>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</si>
  <si>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</si>
  <si>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</si>
  <si>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</si>
  <si>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</si>
  <si>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</si>
  <si>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</si>
  <si>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</si>
  <si>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</si>
  <si>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</si>
  <si>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</si>
  <si>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</si>
  <si>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</si>
  <si>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</si>
  <si>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</si>
  <si>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</si>
  <si>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</si>
  <si>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</si>
  <si>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</si>
  <si>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</si>
  <si>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</si>
  <si>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</si>
  <si>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</si>
  <si>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</si>
  <si>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</si>
  <si>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</si>
  <si>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</si>
  <si>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</si>
  <si>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</si>
  <si>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</si>
  <si>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</si>
  <si>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</si>
  <si>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</si>
  <si>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</si>
  <si>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</si>
  <si>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</si>
  <si>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</si>
  <si>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</si>
  <si>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</si>
  <si>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</si>
  <si>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</si>
  <si>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</si>
  <si>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</si>
  <si>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</si>
  <si>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</si>
  <si>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</si>
  <si>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</si>
  <si>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</si>
  <si>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</si>
  <si>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</si>
  <si>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</si>
  <si>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</si>
  <si>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</si>
  <si>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</si>
  <si>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</si>
  <si>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</si>
  <si>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</si>
  <si>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</si>
  <si>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</si>
  <si>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</si>
  <si>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</si>
  <si>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</si>
  <si>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</si>
  <si>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</si>
  <si>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</si>
  <si>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</si>
  <si>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</si>
  <si>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</si>
  <si>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</si>
  <si>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</si>
  <si>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</si>
  <si>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</si>
  <si>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</si>
  <si>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</si>
  <si>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</si>
  <si>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</si>
  <si>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</si>
  <si>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</si>
  <si>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</si>
  <si>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</si>
  <si>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</si>
  <si>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</si>
  <si>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</si>
  <si>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</si>
  <si>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</si>
  <si>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</si>
  <si>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</si>
  <si>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</si>
  <si>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</si>
  <si>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</si>
  <si>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</si>
  <si>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</si>
  <si>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</si>
  <si>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</si>
  <si>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</si>
  <si>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</si>
  <si>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</si>
  <si>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</si>
  <si>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</si>
  <si>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</si>
  <si>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</si>
  <si>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</si>
  <si>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</si>
  <si>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</si>
  <si>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</si>
  <si>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</si>
  <si>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</si>
  <si>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</si>
  <si>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</si>
  <si>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</si>
  <si>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</si>
  <si>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</si>
  <si>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</si>
  <si>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</si>
  <si>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</si>
  <si>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</si>
  <si>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</si>
  <si>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</si>
  <si>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</si>
  <si>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</si>
  <si>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</si>
  <si>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</si>
  <si>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</si>
  <si>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</si>
  <si>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</si>
  <si>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</si>
  <si>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</si>
  <si>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</si>
  <si>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</si>
  <si>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</si>
  <si>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</si>
  <si>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</si>
  <si>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</si>
  <si>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</si>
  <si>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</si>
  <si>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</si>
  <si>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</si>
  <si>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</si>
  <si>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</si>
  <si>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</si>
  <si>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</si>
  <si>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</si>
  <si>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</si>
  <si>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</si>
  <si>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</si>
  <si>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</si>
  <si>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</si>
  <si>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</si>
  <si>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</si>
  <si>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</si>
  <si>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</si>
  <si>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</si>
  <si>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</si>
  <si>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</si>
  <si>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</si>
  <si>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</si>
  <si>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</si>
  <si>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</si>
  <si>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</si>
  <si>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</si>
  <si>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</si>
  <si>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</si>
  <si>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</si>
  <si>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</si>
  <si>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</si>
  <si>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</si>
  <si>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</si>
  <si>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</si>
  <si>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</si>
  <si>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</si>
  <si>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</si>
  <si>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</si>
  <si>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</si>
  <si>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</si>
  <si>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</si>
  <si>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</si>
  <si>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</si>
  <si>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</si>
  <si>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</si>
  <si>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</si>
  <si>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</si>
  <si>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</si>
  <si>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</si>
  <si>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</si>
  <si>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</si>
  <si>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</si>
  <si>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</si>
  <si>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</si>
  <si>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</si>
  <si>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</si>
  <si>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</si>
  <si>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</si>
  <si>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</si>
  <si>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</si>
  <si>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</si>
  <si>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</si>
  <si>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</si>
  <si>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</si>
  <si>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</si>
  <si>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</si>
  <si>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</si>
  <si>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</si>
  <si>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</si>
  <si>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</si>
  <si>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</si>
  <si>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</si>
  <si>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</si>
  <si>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</si>
  <si>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</si>
  <si>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</si>
  <si>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</si>
  <si>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</si>
  <si>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</si>
  <si>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</si>
  <si>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</si>
  <si>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</si>
  <si>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</si>
  <si>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</si>
  <si>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</si>
  <si>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</si>
  <si>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</si>
  <si>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</si>
  <si>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</si>
  <si>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</si>
  <si>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</si>
  <si>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</si>
  <si>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</si>
  <si>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</si>
  <si>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</si>
  <si>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</si>
  <si>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</si>
  <si>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</si>
  <si>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</si>
  <si>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</si>
  <si>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</si>
  <si>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</si>
  <si>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</si>
  <si>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</si>
  <si>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</si>
  <si>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</si>
  <si>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</si>
  <si>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</si>
  <si>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</si>
  <si>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</si>
  <si>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</si>
  <si>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</si>
  <si>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</si>
  <si>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</si>
  <si>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</si>
  <si>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</si>
  <si>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</si>
  <si>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</si>
  <si>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</si>
  <si>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</si>
  <si>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</si>
  <si>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</si>
  <si>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</si>
  <si>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</si>
  <si>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</si>
  <si>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</si>
  <si>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</si>
  <si>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</si>
  <si>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</si>
  <si>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</si>
  <si>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</si>
  <si>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</si>
  <si>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</si>
  <si>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</si>
  <si>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</si>
  <si>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</si>
  <si>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</si>
  <si>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</si>
  <si>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</si>
  <si>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</si>
  <si>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</si>
  <si>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</si>
  <si>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</si>
  <si>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</si>
  <si>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</si>
  <si>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</si>
  <si>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</si>
  <si>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</si>
  <si>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</si>
  <si>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</si>
  <si>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</si>
  <si>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</si>
  <si>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</si>
  <si>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</si>
  <si>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</si>
  <si>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</si>
  <si>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</si>
  <si>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</si>
  <si>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</si>
  <si>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</si>
  <si>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</si>
  <si>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</si>
  <si>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</si>
  <si>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</si>
  <si>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</si>
  <si>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</si>
  <si>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</si>
  <si>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</si>
  <si>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</si>
  <si>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</si>
  <si>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</si>
  <si>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</si>
  <si>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</si>
  <si>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</si>
  <si>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</si>
  <si>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</si>
  <si>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</si>
  <si>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</si>
  <si>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</si>
  <si>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</si>
  <si>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</si>
  <si>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</si>
  <si>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</si>
  <si>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</si>
  <si>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</si>
  <si>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</si>
  <si>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</si>
  <si>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</si>
  <si>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</si>
  <si>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</si>
  <si>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</si>
  <si>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</si>
  <si>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</si>
  <si>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</si>
  <si>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</si>
  <si>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</si>
  <si>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</si>
  <si>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</si>
  <si>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</si>
  <si>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</si>
  <si>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</si>
  <si>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</si>
  <si>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</si>
  <si>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</si>
  <si>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</si>
  <si>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</si>
  <si>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</si>
  <si>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</si>
  <si>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</si>
  <si>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</si>
  <si>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</si>
  <si>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</si>
  <si>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</si>
  <si>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</si>
  <si>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</si>
  <si>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</si>
  <si>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</si>
  <si>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</si>
  <si>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</si>
  <si>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</si>
  <si>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</si>
  <si>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</si>
  <si>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</si>
  <si>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</si>
  <si>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</si>
  <si>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</si>
  <si>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</si>
  <si>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</si>
  <si>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</si>
  <si>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</si>
  <si>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</si>
  <si>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</si>
  <si>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</si>
  <si>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</si>
  <si>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</si>
  <si>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</si>
  <si>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</si>
  <si>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</si>
  <si>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</si>
  <si>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</si>
  <si>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</si>
  <si>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</si>
  <si>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</si>
  <si>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</si>
  <si>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</si>
  <si>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</si>
  <si>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</si>
  <si>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</si>
  <si>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</si>
  <si>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</si>
  <si>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</si>
  <si>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</si>
  <si>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</si>
  <si>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</si>
  <si>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</si>
  <si>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</si>
  <si>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</si>
  <si>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</si>
  <si>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</si>
  <si>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</si>
  <si>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</si>
  <si>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</si>
  <si>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</si>
  <si>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</si>
  <si>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</si>
  <si>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</si>
  <si>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</si>
  <si>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</si>
  <si>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</si>
  <si>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</si>
  <si>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</si>
  <si>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</si>
  <si>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</si>
  <si>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</si>
  <si>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</si>
  <si>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</si>
  <si>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</si>
  <si>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</si>
  <si>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</si>
  <si>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</si>
  <si>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</si>
  <si>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</si>
  <si>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</si>
  <si>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</si>
  <si>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</si>
  <si>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</si>
  <si>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</si>
  <si>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</si>
  <si>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</si>
  <si>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</si>
  <si>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</si>
  <si>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</si>
  <si>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</si>
  <si>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</si>
  <si>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</si>
  <si>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</si>
  <si>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</si>
  <si>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</si>
  <si>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</si>
  <si>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</si>
  <si>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</si>
  <si>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</si>
  <si>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</si>
  <si>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</si>
  <si>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</si>
  <si>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</si>
  <si>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</si>
  <si>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</si>
  <si>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</si>
  <si>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</si>
  <si>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</si>
  <si>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</si>
  <si>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</si>
  <si>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</si>
  <si>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</si>
  <si>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</si>
  <si>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</si>
  <si>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</si>
  <si>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</si>
  <si>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</si>
  <si>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</si>
  <si>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</si>
  <si>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</si>
  <si>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</si>
  <si>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</si>
  <si>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</si>
  <si>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</si>
  <si>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</si>
  <si>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</si>
  <si>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</si>
  <si>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</si>
  <si>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</si>
  <si>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</si>
  <si>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</si>
  <si>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</si>
  <si>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</si>
  <si>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</si>
  <si>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</si>
  <si>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</si>
  <si>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</si>
  <si>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</si>
  <si>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</si>
  <si>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</si>
  <si>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</si>
  <si>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</si>
  <si>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</si>
  <si>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</si>
  <si>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</si>
  <si>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</si>
  <si>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</si>
  <si>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</si>
  <si>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</si>
  <si>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</si>
  <si>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</si>
  <si>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</si>
  <si>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</si>
  <si>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</si>
  <si>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</si>
  <si>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</si>
  <si>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</si>
  <si>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</si>
  <si>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</si>
  <si>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</si>
  <si>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</si>
  <si>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</si>
  <si>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</si>
  <si>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</si>
  <si>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</si>
  <si>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</si>
  <si>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</si>
  <si>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</si>
  <si>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</si>
  <si>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</si>
  <si>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</si>
  <si>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</si>
  <si>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</si>
  <si>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</si>
  <si>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</si>
  <si>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</si>
  <si>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</si>
  <si>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</si>
  <si>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</si>
  <si>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</si>
  <si>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</si>
  <si>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</si>
  <si>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</si>
  <si>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</si>
  <si>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</si>
  <si>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</si>
  <si>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</si>
  <si>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</si>
  <si>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</si>
  <si>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</si>
  <si>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</si>
  <si>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</si>
  <si>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</si>
  <si>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</si>
  <si>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</si>
  <si>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</si>
  <si>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</si>
  <si>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</si>
  <si>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</si>
  <si>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</si>
  <si>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</si>
  <si>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</si>
  <si>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</si>
  <si>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</si>
  <si>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</si>
  <si>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</si>
  <si>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</si>
  <si>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</si>
  <si>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</si>
  <si>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</si>
  <si>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</si>
  <si>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</si>
  <si>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</si>
  <si>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</si>
  <si>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</si>
  <si>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</si>
  <si>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</si>
  <si>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</si>
  <si>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</si>
  <si>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</si>
  <si>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</si>
  <si>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</si>
  <si>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</si>
  <si>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</si>
  <si>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</si>
  <si>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</si>
  <si>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</si>
  <si>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</si>
  <si>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</si>
  <si>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</si>
  <si>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</si>
  <si>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</si>
  <si>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</si>
  <si>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</si>
  <si>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</si>
  <si>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</si>
  <si>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</si>
  <si>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</si>
  <si>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</si>
  <si>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</si>
  <si>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</si>
  <si>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</si>
  <si>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</si>
  <si>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</si>
  <si>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</si>
  <si>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</si>
  <si>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</si>
  <si>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</si>
  <si>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</si>
  <si>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</si>
  <si>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</si>
  <si>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</si>
  <si>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</si>
  <si>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</si>
  <si>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</si>
  <si>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</si>
  <si>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</si>
  <si>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</si>
  <si>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</si>
  <si>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</si>
  <si>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</si>
  <si>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</si>
  <si>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</si>
  <si>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</si>
  <si>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</si>
  <si>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</si>
  <si>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</si>
  <si>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</si>
  <si>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</si>
  <si>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</si>
  <si>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</si>
  <si>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</si>
  <si>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</si>
  <si>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</si>
  <si>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</si>
  <si>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</si>
  <si>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</si>
  <si>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</si>
  <si>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</si>
  <si>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</si>
  <si>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</si>
  <si>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</si>
  <si>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</si>
  <si>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</si>
  <si>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</si>
  <si>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</si>
  <si>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</si>
  <si>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</si>
  <si>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</si>
  <si>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</si>
  <si>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</si>
  <si>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</si>
  <si>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</si>
  <si>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</si>
  <si>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</si>
  <si>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</si>
  <si>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</si>
  <si>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</si>
  <si>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</si>
  <si>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</si>
  <si>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</si>
  <si>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</si>
  <si>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</si>
  <si>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</si>
  <si>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</si>
  <si>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</si>
  <si>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</si>
  <si>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</si>
  <si>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</si>
  <si>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</si>
  <si>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</si>
  <si>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</si>
  <si>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</si>
  <si>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</si>
  <si>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</si>
  <si>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</si>
  <si>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</si>
  <si>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</si>
  <si>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</si>
  <si>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</si>
  <si>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</si>
  <si>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</si>
  <si>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</si>
  <si>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</si>
  <si>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</si>
  <si>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</si>
  <si>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</si>
  <si>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</si>
  <si>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</si>
  <si>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</si>
  <si>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</si>
  <si>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</si>
  <si>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</si>
  <si>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</si>
  <si>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</si>
  <si>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</si>
  <si>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</si>
  <si>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</si>
  <si>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</si>
  <si>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</si>
  <si>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</si>
  <si>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</si>
  <si>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</si>
  <si>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</si>
  <si>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</si>
  <si>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</si>
  <si>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</si>
  <si>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</si>
  <si>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</si>
  <si>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</si>
  <si>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</si>
  <si>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</si>
  <si>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</si>
  <si>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</si>
  <si>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</si>
  <si>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</si>
  <si>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</si>
  <si>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</si>
  <si>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</si>
  <si>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</si>
  <si>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</si>
  <si>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</si>
  <si>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</si>
  <si>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</si>
  <si>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</si>
  <si>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</si>
  <si>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</si>
  <si>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</si>
  <si>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</si>
  <si>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</si>
  <si>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</si>
  <si>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</si>
  <si>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</si>
  <si>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</si>
  <si>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</si>
  <si>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</si>
  <si>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</si>
  <si>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</si>
  <si>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</si>
  <si>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</si>
  <si>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</si>
  <si>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</si>
  <si>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</si>
  <si>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</si>
  <si>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</si>
  <si>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</si>
  <si>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</si>
  <si>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</si>
  <si>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</si>
  <si>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</si>
  <si>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</si>
  <si>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</si>
  <si>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</si>
  <si>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</si>
  <si>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</si>
  <si>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</si>
  <si>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</si>
  <si>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</si>
  <si>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</si>
  <si>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</si>
  <si>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</si>
  <si>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</si>
  <si>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</si>
  <si>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</si>
  <si>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</si>
  <si>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</si>
  <si>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</si>
  <si>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</si>
  <si>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</si>
  <si>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</si>
  <si>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</si>
  <si>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</si>
  <si>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</si>
  <si>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</si>
  <si>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</si>
  <si>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</si>
  <si>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</si>
  <si>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</si>
  <si>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</si>
  <si>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</si>
  <si>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</si>
  <si>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</si>
  <si>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</si>
  <si>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</si>
  <si>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</si>
  <si>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</si>
  <si>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</si>
  <si>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</si>
  <si>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</si>
  <si>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</si>
  <si>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</si>
  <si>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</si>
  <si>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</si>
  <si>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</si>
  <si>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</si>
  <si>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</si>
  <si>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</si>
  <si>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</si>
  <si>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</si>
  <si>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</si>
  <si>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</si>
  <si>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</si>
  <si>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</si>
  <si>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</si>
  <si>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</si>
  <si>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</si>
  <si>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</si>
  <si>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</si>
  <si>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</si>
  <si>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</si>
  <si>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</si>
  <si>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</si>
  <si>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</si>
  <si>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</si>
  <si>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</si>
  <si>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</si>
  <si>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</si>
  <si>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</si>
  <si>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</si>
  <si>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</si>
  <si>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</si>
  <si>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</si>
  <si>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</si>
  <si>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</si>
  <si>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</si>
  <si>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</si>
  <si>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</si>
  <si>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</si>
  <si>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</si>
  <si>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</si>
  <si>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</si>
  <si>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</si>
  <si>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</si>
  <si>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</si>
  <si>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</si>
  <si>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</si>
  <si>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</si>
  <si>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</si>
  <si>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</si>
  <si>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</si>
  <si>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</si>
  <si>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</si>
  <si>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</si>
  <si>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</si>
  <si>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</si>
  <si>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</si>
  <si>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</si>
  <si>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</si>
  <si>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</si>
  <si>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</si>
  <si>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</si>
  <si>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</si>
  <si>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</si>
  <si>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</si>
  <si>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</si>
  <si>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</si>
  <si>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</si>
  <si>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</si>
  <si>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</si>
  <si>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</si>
  <si>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</si>
  <si>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</si>
  <si>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</si>
  <si>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</si>
  <si>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</si>
  <si>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</si>
  <si>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</si>
  <si>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</si>
  <si>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</si>
  <si>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</si>
  <si>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</si>
  <si>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</si>
  <si>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</si>
  <si>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</si>
  <si>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</si>
  <si>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</si>
  <si>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</si>
  <si>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</si>
  <si>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</si>
  <si>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</si>
  <si>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</si>
  <si>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</si>
  <si>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</si>
  <si>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</si>
  <si>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</si>
  <si>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</si>
  <si>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</si>
  <si>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</si>
  <si>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</si>
  <si>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</si>
  <si>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</si>
  <si>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</si>
  <si>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</si>
  <si>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</si>
  <si>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</si>
  <si>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</si>
  <si>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</si>
  <si>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</si>
  <si>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</si>
  <si>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</si>
  <si>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</si>
  <si>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</si>
  <si>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</si>
  <si>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</si>
  <si>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</si>
  <si>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</si>
  <si>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</si>
  <si>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</si>
  <si>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</si>
  <si>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</si>
  <si>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</si>
  <si>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</si>
  <si>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</si>
  <si>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</si>
  <si>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</si>
  <si>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</si>
  <si>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</si>
  <si>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</si>
  <si>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</si>
  <si>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</si>
  <si>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</si>
  <si>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</si>
  <si>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</si>
  <si>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</si>
  <si>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</si>
  <si>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</si>
  <si>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</si>
  <si>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</si>
  <si>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</si>
  <si>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</si>
  <si>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</si>
  <si>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</si>
  <si>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</si>
  <si>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</si>
  <si>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</si>
  <si>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</si>
  <si>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</si>
  <si>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</si>
  <si>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</si>
  <si>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</si>
  <si>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</si>
  <si>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</si>
  <si>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</si>
  <si>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</si>
  <si>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</si>
  <si>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</si>
  <si>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</si>
  <si>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</si>
  <si>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</si>
  <si>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</si>
  <si>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</si>
  <si>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</si>
  <si>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</si>
  <si>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</si>
  <si>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</si>
  <si>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</si>
  <si>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</si>
  <si>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</si>
  <si>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</si>
  <si>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</si>
  <si>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</si>
  <si>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</si>
  <si>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</si>
  <si>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</si>
  <si>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</si>
  <si>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</si>
  <si>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</si>
  <si>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</si>
  <si>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</si>
  <si>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</si>
  <si>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</si>
  <si>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</si>
  <si>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</si>
  <si>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</si>
  <si>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</si>
  <si>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</si>
  <si>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</si>
  <si>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</si>
  <si>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</si>
  <si>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</si>
  <si>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</si>
  <si>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</si>
  <si>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</si>
  <si>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</si>
  <si>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</si>
  <si>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</si>
  <si>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</si>
  <si>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</si>
  <si>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</si>
  <si>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</si>
  <si>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</si>
  <si>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</si>
  <si>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</si>
  <si>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</si>
  <si>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</si>
  <si>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</si>
  <si>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</si>
  <si>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</si>
  <si>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</si>
  <si>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</si>
  <si>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</si>
  <si>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</si>
  <si>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</si>
  <si>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</si>
  <si>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</si>
  <si>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</si>
  <si>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</si>
  <si>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</si>
  <si>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</si>
  <si>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</si>
  <si>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</si>
  <si>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</si>
  <si>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</si>
  <si>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</si>
  <si>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</si>
  <si>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</si>
  <si>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</si>
  <si>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</si>
  <si>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</si>
  <si>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</si>
  <si>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</si>
  <si>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</si>
  <si>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</si>
  <si>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</si>
  <si>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</si>
  <si>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</si>
  <si>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</si>
  <si>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</si>
  <si>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</si>
  <si>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</si>
  <si>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</si>
  <si>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</si>
  <si>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</si>
  <si>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</si>
  <si>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</si>
  <si>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</si>
  <si>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</si>
  <si>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</si>
  <si>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</si>
  <si>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</si>
  <si>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</si>
  <si>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</si>
  <si>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</si>
  <si>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</si>
  <si>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</si>
  <si>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</si>
  <si>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</si>
  <si>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</si>
  <si>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</si>
  <si>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</si>
  <si>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</si>
  <si>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</si>
  <si>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</si>
  <si>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</si>
  <si>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</si>
  <si>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</si>
  <si>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</si>
  <si>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</si>
  <si>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</si>
  <si>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</si>
  <si>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</si>
  <si>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</si>
  <si>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</si>
  <si>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</si>
  <si>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</si>
  <si>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</si>
  <si>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</si>
  <si>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</si>
  <si>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</si>
  <si>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</si>
  <si>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</si>
  <si>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</si>
  <si>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</si>
  <si>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</si>
  <si>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</si>
  <si>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</si>
  <si>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</si>
  <si>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</si>
  <si>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</si>
  <si>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</si>
  <si>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</si>
  <si>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</si>
  <si>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</si>
  <si>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</si>
  <si>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</si>
  <si>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</si>
  <si>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</si>
  <si>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</si>
  <si>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</si>
  <si>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</si>
  <si>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</si>
  <si>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</si>
  <si>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</si>
  <si>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</si>
  <si>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</si>
  <si>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</si>
  <si>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</si>
  <si>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</si>
  <si>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</si>
  <si>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</si>
  <si>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</si>
  <si>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</si>
  <si>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</si>
  <si>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</si>
  <si>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</si>
  <si>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</si>
  <si>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</si>
  <si>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</si>
  <si>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</si>
  <si>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</si>
  <si>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</si>
  <si>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</si>
  <si>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</si>
  <si>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</si>
  <si>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</si>
  <si>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</si>
  <si>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</si>
  <si>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</si>
  <si>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</si>
  <si>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</si>
  <si>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</si>
  <si>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</si>
  <si>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</si>
  <si>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</si>
  <si>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</si>
  <si>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</si>
  <si>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</si>
  <si>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</si>
  <si>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</si>
  <si>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</si>
  <si>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</si>
  <si>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</si>
  <si>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</si>
  <si>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</si>
  <si>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</si>
  <si>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</si>
  <si>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</si>
  <si>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</si>
  <si>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</si>
  <si>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</si>
  <si>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</si>
  <si>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</si>
  <si>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</si>
  <si>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</si>
  <si>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</si>
  <si>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</si>
  <si>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</si>
  <si>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</si>
  <si>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</si>
  <si>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</si>
  <si>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</si>
  <si>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</si>
  <si>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</si>
  <si>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</si>
  <si>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</si>
  <si>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</si>
  <si>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</si>
  <si>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</si>
  <si>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</si>
  <si>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</si>
  <si>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</si>
  <si>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</si>
  <si>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</si>
  <si>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</si>
  <si>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</si>
  <si>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</si>
  <si>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</si>
  <si>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</si>
  <si>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</si>
  <si>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</si>
  <si>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</si>
  <si>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</si>
  <si>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</si>
  <si>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</si>
  <si>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</si>
  <si>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</si>
  <si>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</si>
  <si>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</si>
  <si>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</si>
  <si>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</si>
  <si>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</si>
  <si>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</si>
  <si>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</si>
  <si>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</si>
  <si>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</si>
  <si>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</si>
  <si>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</si>
  <si>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</si>
  <si>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</si>
  <si>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</si>
  <si>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</si>
  <si>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</si>
  <si>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</si>
  <si>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</si>
  <si>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</si>
  <si>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</si>
  <si>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</si>
  <si>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</si>
  <si>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</si>
  <si>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</si>
  <si>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</si>
  <si>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</si>
  <si>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</si>
  <si>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</si>
  <si>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</si>
  <si>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</si>
  <si>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</si>
  <si>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</si>
  <si>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</si>
  <si>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</si>
  <si>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</si>
  <si>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</si>
  <si>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</si>
  <si>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</si>
  <si>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</si>
  <si>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</si>
  <si>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</si>
  <si>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</si>
  <si>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</si>
  <si>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</si>
  <si>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</si>
  <si>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</si>
  <si>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</si>
  <si>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</si>
  <si>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</si>
  <si>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</si>
  <si>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</si>
  <si>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</si>
  <si>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</si>
  <si>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</si>
  <si>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</si>
  <si>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</si>
  <si>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</si>
  <si>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</si>
  <si>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</si>
  <si>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</si>
  <si>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</si>
  <si>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</si>
  <si>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</si>
  <si>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</si>
  <si>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</si>
  <si>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</si>
  <si>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</si>
  <si>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</si>
  <si>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</si>
  <si>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</si>
  <si>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</si>
  <si>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</si>
  <si>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</si>
  <si>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</si>
  <si>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</si>
  <si>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</si>
  <si>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</si>
  <si>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</si>
  <si>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</si>
  <si>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</si>
  <si>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</si>
  <si>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</si>
  <si>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</si>
  <si>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</si>
  <si>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</si>
  <si>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</si>
  <si>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</si>
  <si>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</si>
  <si>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</si>
  <si>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</si>
  <si>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</si>
  <si>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</si>
  <si>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</si>
  <si>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</si>
  <si>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</si>
  <si>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</si>
  <si>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</si>
  <si>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</si>
  <si>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</si>
  <si>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</si>
  <si>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</si>
  <si>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</si>
  <si>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</si>
  <si>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</si>
  <si>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</si>
  <si>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</si>
  <si>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</si>
  <si>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</si>
  <si>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</si>
  <si>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</si>
  <si>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</si>
  <si>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</si>
  <si>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</si>
  <si>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</si>
  <si>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</si>
  <si>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</si>
  <si>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</si>
  <si>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</si>
  <si>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</si>
  <si>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</si>
  <si>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</si>
  <si>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</si>
  <si>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</si>
  <si>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</si>
  <si>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</si>
  <si>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</si>
  <si>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</si>
  <si>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</si>
  <si>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</si>
  <si>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</si>
  <si>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</si>
  <si>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</si>
  <si>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</si>
  <si>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</si>
  <si>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</si>
  <si>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</si>
  <si>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</si>
  <si>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</si>
  <si>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</si>
  <si>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</si>
  <si>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</si>
  <si>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</si>
  <si>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</si>
  <si>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</si>
  <si>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</si>
  <si>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</si>
  <si>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</si>
  <si>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</si>
  <si>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</si>
  <si>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</si>
  <si>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</si>
  <si>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</si>
  <si>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</si>
  <si>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</si>
  <si>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</si>
  <si>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</si>
  <si>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</si>
  <si>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</si>
  <si>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</si>
  <si>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</si>
  <si>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</si>
  <si>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</si>
  <si>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</si>
  <si>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</si>
  <si>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</si>
  <si>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</si>
  <si>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</si>
  <si>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</si>
  <si>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</si>
  <si>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</si>
  <si>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</si>
  <si>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</si>
  <si>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</si>
  <si>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</si>
  <si>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</si>
  <si>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</si>
  <si>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</si>
  <si>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</si>
  <si>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</si>
  <si>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</si>
  <si>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</si>
  <si>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</si>
  <si>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</si>
  <si>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</si>
  <si>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</si>
  <si>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</si>
  <si>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</si>
  <si>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</si>
  <si>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</si>
  <si>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</si>
  <si>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</si>
  <si>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</si>
  <si>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</si>
  <si>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</si>
  <si>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</si>
  <si>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</si>
  <si>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</si>
  <si>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</si>
  <si>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</si>
  <si>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</si>
  <si>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</si>
  <si>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</si>
  <si>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</si>
  <si>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</si>
  <si>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</si>
  <si>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</si>
  <si>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</si>
  <si>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</si>
  <si>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</si>
  <si>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</si>
  <si>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</si>
  <si>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</si>
  <si>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</si>
  <si>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</si>
  <si>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</si>
  <si>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</si>
  <si>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</si>
  <si>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</si>
  <si>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</si>
  <si>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</si>
  <si>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</si>
  <si>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</si>
  <si>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</si>
  <si>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</si>
  <si>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</si>
  <si>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</si>
  <si>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</si>
  <si>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</si>
  <si>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</si>
  <si>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</si>
  <si>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</si>
  <si>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</si>
  <si>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</si>
  <si>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</si>
  <si>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</si>
  <si>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</si>
  <si>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</si>
  <si>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</si>
  <si>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</si>
  <si>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</si>
  <si>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</si>
  <si>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</si>
  <si>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</si>
  <si>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</si>
  <si>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</si>
  <si>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</si>
  <si>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</si>
  <si>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</si>
  <si>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</si>
  <si>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</si>
  <si>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</si>
  <si>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</si>
  <si>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</si>
  <si>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</si>
  <si>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</si>
  <si>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</si>
  <si>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</si>
  <si>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</si>
  <si>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</si>
  <si>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</si>
  <si>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</si>
  <si>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</si>
  <si>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</si>
  <si>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</si>
  <si>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</si>
  <si>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</si>
  <si>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</si>
  <si>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</si>
  <si>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</si>
  <si>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</si>
  <si>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</si>
  <si>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</si>
  <si>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</si>
  <si>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</si>
  <si>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</si>
  <si>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</si>
  <si>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</si>
  <si>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</si>
  <si>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</si>
  <si>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</si>
  <si>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</si>
  <si>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</si>
  <si>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</si>
  <si>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</si>
  <si>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</si>
  <si>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</si>
  <si>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</si>
  <si>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</si>
  <si>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</si>
  <si>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</si>
  <si>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</si>
  <si>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</si>
  <si>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</si>
  <si>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</si>
  <si>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</si>
  <si>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</si>
  <si>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</si>
  <si>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</si>
  <si>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</si>
  <si>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</si>
  <si>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</si>
  <si>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</si>
  <si>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</si>
  <si>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</si>
  <si>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</si>
  <si>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</si>
  <si>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</si>
  <si>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</si>
  <si>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</si>
  <si>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</si>
  <si>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</si>
  <si>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</si>
  <si>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</si>
  <si>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</si>
  <si>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</si>
  <si>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</si>
  <si>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</si>
  <si>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</si>
  <si>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</si>
  <si>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</si>
  <si>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</si>
  <si>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</si>
  <si>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</si>
  <si>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</si>
  <si>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</si>
  <si>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</si>
  <si>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</si>
  <si>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</si>
  <si>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</si>
  <si>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</si>
  <si>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</si>
  <si>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</si>
  <si>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</si>
  <si>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</si>
  <si>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</si>
  <si>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</si>
  <si>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</si>
  <si>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</si>
  <si>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</si>
  <si>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</si>
  <si>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</si>
  <si>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</si>
  <si>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</si>
  <si>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</si>
  <si>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</si>
  <si>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</si>
  <si>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</si>
  <si>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</si>
  <si>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</si>
  <si>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</si>
  <si>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</si>
  <si>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</si>
  <si>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</si>
  <si>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</si>
  <si>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</si>
  <si>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</si>
  <si>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</si>
  <si>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</si>
  <si>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</si>
  <si>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</si>
  <si>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</si>
  <si>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</si>
  <si>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</si>
  <si>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</si>
  <si>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</si>
  <si>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</si>
  <si>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</si>
  <si>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</si>
  <si>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</si>
  <si>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</si>
  <si>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</si>
  <si>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</si>
  <si>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</si>
  <si>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</si>
  <si>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</si>
  <si>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</si>
  <si>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</si>
  <si>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</si>
  <si>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</si>
  <si>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</si>
  <si>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</si>
  <si>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</si>
  <si>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</si>
  <si>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</si>
  <si>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</si>
  <si>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</si>
  <si>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</si>
  <si>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</si>
  <si>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</si>
  <si>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</si>
  <si>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</si>
  <si>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</si>
  <si>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</si>
  <si>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</si>
  <si>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</si>
  <si>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</si>
  <si>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</si>
  <si>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</si>
  <si>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</si>
  <si>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</si>
  <si>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</si>
  <si>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</si>
  <si>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</si>
  <si>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</si>
  <si>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</si>
  <si>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</si>
  <si>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</si>
  <si>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</si>
  <si>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</si>
  <si>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</si>
  <si>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</si>
  <si>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</si>
  <si>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</si>
  <si>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</si>
  <si>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</si>
  <si>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</si>
  <si>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</si>
  <si>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</si>
  <si>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</si>
  <si>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</si>
  <si>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</si>
  <si>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</si>
  <si>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</si>
  <si>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</si>
  <si>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</si>
  <si>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</si>
  <si>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</si>
  <si>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</si>
  <si>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</si>
  <si>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</si>
  <si>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</si>
  <si>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</si>
  <si>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</si>
  <si>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</si>
  <si>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</si>
  <si>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</si>
  <si>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</si>
  <si>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</si>
  <si>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</si>
  <si>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</si>
  <si>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</si>
  <si>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</si>
  <si>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</si>
  <si>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</si>
  <si>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</si>
  <si>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</si>
  <si>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</si>
  <si>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</si>
  <si>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</si>
  <si>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</si>
  <si>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</si>
  <si>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</si>
  <si>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</si>
  <si>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</si>
  <si>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</si>
  <si>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</si>
  <si>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</si>
  <si>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</si>
  <si>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</si>
  <si>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</si>
  <si>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</si>
  <si>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</si>
  <si>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</si>
  <si>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</si>
  <si>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</si>
  <si>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</si>
  <si>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</si>
  <si>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</si>
  <si>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</si>
  <si>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</si>
  <si>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</si>
  <si>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</si>
  <si>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</si>
  <si>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</si>
  <si>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</si>
  <si>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</si>
  <si>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</si>
  <si>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</si>
  <si>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</si>
  <si>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</si>
  <si>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</si>
  <si>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</si>
  <si>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</si>
  <si>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</si>
  <si>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</si>
  <si>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</si>
  <si>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</si>
  <si>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</si>
  <si>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</si>
  <si>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</si>
  <si>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</si>
  <si>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</si>
  <si>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</si>
  <si>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</si>
  <si>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</si>
  <si>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</si>
  <si>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</si>
  <si>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</si>
  <si>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</si>
  <si>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</si>
  <si>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</si>
  <si>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</si>
  <si>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</si>
  <si>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</si>
  <si>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</si>
  <si>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</si>
  <si>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</si>
  <si>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</si>
  <si>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</si>
  <si>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</si>
  <si>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</si>
  <si>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</si>
  <si>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</si>
  <si>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</si>
  <si>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</si>
  <si>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</si>
  <si>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</si>
  <si>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</si>
  <si>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</si>
  <si>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</si>
  <si>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</si>
  <si>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</si>
  <si>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</si>
  <si>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</si>
  <si>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</si>
  <si>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</si>
  <si>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</si>
  <si>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</si>
  <si>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</si>
  <si>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</si>
  <si>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</si>
  <si>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</si>
  <si>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</si>
  <si>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</si>
  <si>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</si>
  <si>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</si>
  <si>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</si>
  <si>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</si>
  <si>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</si>
  <si>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</si>
  <si>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</si>
  <si>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</si>
  <si>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</si>
  <si>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</si>
  <si>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</si>
  <si>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</si>
  <si>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</si>
  <si>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</si>
  <si>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</si>
  <si>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</si>
  <si>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</si>
  <si>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</si>
  <si>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</si>
  <si>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</si>
  <si>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</si>
  <si>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</si>
  <si>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</si>
  <si>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</si>
  <si>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</si>
  <si>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</si>
  <si>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</si>
  <si>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</si>
  <si>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</si>
  <si>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</si>
  <si>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</si>
  <si>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</si>
  <si>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</si>
  <si>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</si>
  <si>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</si>
  <si>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</si>
  <si>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</si>
  <si>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</si>
  <si>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</si>
  <si>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</si>
  <si>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</si>
  <si>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</si>
  <si>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</si>
  <si>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</si>
  <si>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</si>
  <si>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</si>
  <si>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</si>
  <si>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</si>
  <si>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</si>
  <si>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</si>
  <si>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</si>
  <si>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</si>
  <si>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</si>
  <si>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</si>
  <si>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</si>
  <si>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</si>
  <si>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</si>
  <si>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</si>
  <si>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</si>
  <si>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</si>
  <si>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</si>
  <si>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</si>
  <si>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</si>
  <si>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</si>
  <si>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</si>
  <si>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</si>
  <si>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</si>
  <si>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</si>
  <si>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</si>
  <si>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</si>
  <si>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</si>
  <si>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</si>
  <si>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</si>
  <si>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</si>
  <si>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</si>
  <si>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</si>
  <si>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</si>
  <si>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</si>
  <si>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</si>
  <si>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</si>
  <si>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</si>
  <si>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</si>
  <si>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</si>
  <si>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</si>
  <si>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</si>
  <si>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</si>
  <si>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</si>
  <si>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</si>
  <si>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</si>
  <si>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</si>
  <si>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</si>
  <si>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</si>
  <si>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</si>
  <si>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</si>
  <si>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</si>
  <si>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</si>
  <si>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</si>
  <si>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</si>
  <si>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</si>
  <si>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</si>
  <si>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</si>
  <si>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</si>
  <si>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</si>
  <si>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</si>
  <si>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</si>
  <si>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</si>
  <si>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</si>
  <si>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</si>
  <si>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</si>
  <si>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</si>
  <si>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</si>
  <si>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</si>
  <si>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</si>
  <si>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</si>
  <si>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</si>
  <si>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</si>
  <si>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</si>
  <si>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</si>
  <si>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</si>
  <si>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</si>
  <si>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</si>
  <si>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</si>
  <si>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</si>
  <si>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</si>
  <si>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</si>
  <si>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</si>
  <si>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</si>
  <si>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</si>
  <si>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</si>
  <si>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</si>
  <si>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</si>
  <si>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</si>
  <si>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</si>
  <si>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</si>
  <si>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</si>
  <si>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</si>
  <si>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</si>
  <si>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</si>
  <si>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</si>
  <si>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</si>
  <si>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</si>
  <si>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</si>
  <si>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</si>
  <si>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</si>
  <si>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</si>
  <si>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</si>
  <si>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</si>
  <si>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</si>
  <si>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</si>
  <si>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</si>
  <si>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</si>
  <si>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</si>
  <si>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</si>
  <si>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</si>
  <si>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</si>
  <si>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</si>
  <si>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</si>
  <si>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</si>
  <si>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</si>
  <si>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</si>
  <si>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</si>
  <si>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</si>
  <si>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</si>
  <si>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</si>
  <si>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</si>
  <si>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</si>
  <si>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</si>
  <si>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</si>
  <si>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</si>
  <si>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</si>
  <si>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</si>
  <si>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</si>
  <si>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</si>
  <si>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</si>
  <si>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</si>
  <si>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</si>
  <si>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</si>
  <si>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</si>
  <si>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</si>
  <si>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</si>
  <si>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</si>
  <si>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</si>
  <si>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</si>
  <si>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</si>
  <si>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</si>
  <si>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</si>
  <si>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</si>
  <si>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</si>
  <si>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</si>
  <si>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</si>
  <si>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</si>
  <si>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</si>
  <si>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</si>
  <si>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</si>
  <si>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</si>
  <si>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</si>
  <si>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</si>
  <si>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</si>
  <si>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</si>
  <si>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</si>
  <si>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</si>
  <si>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</si>
  <si>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</si>
  <si>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</si>
  <si>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</si>
  <si>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</si>
  <si>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</si>
  <si>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</si>
  <si>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</si>
  <si>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</si>
  <si>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</si>
  <si>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</si>
  <si>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</si>
  <si>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</si>
  <si>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</si>
  <si>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</si>
  <si>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</si>
  <si>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</si>
  <si>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</si>
  <si>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</si>
  <si>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</si>
  <si>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</si>
  <si>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</si>
  <si>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</si>
  <si>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</si>
  <si>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</si>
  <si>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</si>
  <si>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</si>
  <si>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</si>
  <si>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</si>
  <si>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</si>
  <si>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</si>
  <si>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</si>
  <si>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</si>
  <si>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</si>
  <si>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</si>
  <si>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</si>
  <si>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</si>
  <si>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</si>
  <si>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</si>
  <si>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</si>
  <si>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</si>
  <si>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</si>
  <si>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</si>
  <si>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</si>
  <si>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</si>
  <si>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</si>
  <si>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</si>
  <si>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</si>
  <si>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</si>
  <si>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</si>
  <si>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</si>
  <si>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</si>
  <si>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</si>
  <si>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</si>
  <si>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</si>
  <si>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</si>
  <si>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</si>
  <si>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</si>
  <si>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</si>
  <si>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</si>
  <si>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</si>
  <si>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</si>
  <si>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</si>
  <si>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</si>
  <si>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</si>
  <si>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</si>
  <si>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</si>
  <si>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</si>
  <si>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</si>
  <si>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</si>
  <si>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</si>
  <si>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</si>
  <si>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</si>
  <si>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</si>
  <si>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</si>
  <si>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</si>
  <si>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</si>
  <si>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</si>
  <si>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</si>
  <si>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</si>
  <si>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</si>
  <si>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</si>
  <si>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</si>
  <si>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</si>
  <si>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</si>
  <si>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</si>
  <si>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</si>
  <si>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</si>
  <si>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</si>
  <si>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</si>
  <si>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</si>
  <si>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</si>
  <si>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</si>
  <si>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</si>
  <si>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</si>
  <si>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</si>
  <si>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</si>
  <si>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</si>
  <si>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</si>
  <si>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</si>
  <si>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</si>
  <si>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</si>
  <si>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</si>
  <si>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</si>
  <si>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</si>
  <si>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</si>
  <si>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</si>
  <si>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</si>
  <si>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</si>
  <si>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</si>
  <si>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</si>
  <si>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</si>
  <si>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</si>
  <si>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</si>
  <si>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</si>
  <si>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</si>
  <si>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</si>
  <si>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</si>
  <si>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</si>
  <si>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</si>
  <si>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</si>
  <si>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</si>
  <si>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</si>
  <si>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</si>
  <si>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</si>
  <si>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</si>
  <si>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</si>
  <si>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</si>
  <si>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</si>
  <si>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</si>
  <si>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</si>
  <si>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</si>
  <si>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</si>
  <si>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</si>
  <si>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</si>
  <si>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</si>
  <si>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</si>
  <si>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</si>
  <si>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</si>
  <si>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</si>
  <si>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</si>
  <si>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</si>
  <si>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</si>
  <si>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</si>
  <si>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</si>
  <si>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</si>
  <si>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</si>
  <si>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</si>
  <si>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</si>
  <si>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</si>
  <si>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</si>
  <si>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</si>
  <si>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</si>
  <si>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</si>
  <si>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</si>
  <si>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</si>
  <si>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</si>
  <si>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</si>
  <si>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</si>
  <si>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</si>
  <si>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</si>
  <si>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</si>
  <si>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</si>
  <si>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</si>
  <si>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</si>
  <si>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</si>
  <si>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</si>
  <si>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</si>
  <si>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</si>
  <si>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</si>
  <si>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</si>
  <si>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</si>
  <si>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</si>
  <si>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</si>
  <si>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</si>
  <si>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</si>
  <si>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</si>
  <si>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</si>
  <si>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</si>
  <si>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</si>
  <si>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</si>
  <si>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</si>
  <si>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</si>
  <si>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</si>
  <si>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</si>
  <si>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</si>
  <si>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</si>
  <si>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</si>
  <si>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</si>
  <si>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</si>
  <si>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</si>
  <si>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</si>
  <si>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</si>
  <si>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</si>
  <si>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</si>
  <si>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</si>
  <si>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</si>
  <si>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</si>
  <si>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</si>
  <si>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</si>
  <si>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</si>
  <si>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</si>
  <si>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</si>
  <si>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</si>
  <si>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</si>
  <si>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</si>
  <si>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</si>
  <si>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</si>
  <si>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</si>
  <si>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</si>
  <si>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</si>
  <si>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</si>
  <si>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</si>
  <si>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</si>
  <si>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</si>
  <si>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</si>
  <si>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</si>
  <si>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</si>
  <si>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</si>
  <si>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</si>
  <si>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</si>
  <si>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</si>
  <si>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</si>
  <si>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</si>
  <si>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</si>
  <si>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</si>
  <si>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</si>
  <si>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</si>
  <si>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</si>
  <si>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</si>
  <si>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</si>
  <si>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</si>
  <si>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</si>
  <si>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</si>
  <si>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</si>
  <si>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</si>
  <si>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</si>
  <si>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</si>
  <si>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</si>
  <si>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</si>
  <si>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</si>
  <si>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</si>
  <si>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</si>
  <si>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</si>
  <si>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</si>
  <si>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</si>
  <si>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</si>
  <si>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</si>
  <si>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</si>
  <si>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</si>
  <si>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</si>
  <si>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</si>
  <si>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</si>
  <si>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</si>
  <si>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</si>
  <si>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</si>
  <si>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</si>
  <si>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</si>
  <si>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</si>
  <si>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</si>
  <si>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</si>
  <si>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</si>
  <si>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</si>
  <si>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</si>
  <si>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</si>
  <si>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</si>
  <si>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</si>
  <si>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</si>
  <si>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</si>
  <si>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</si>
  <si>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</si>
  <si>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</si>
  <si>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</si>
  <si>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</si>
  <si>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</si>
  <si>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</si>
  <si>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</si>
  <si>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</si>
  <si>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</si>
  <si>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</si>
  <si>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</si>
  <si>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</si>
  <si>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</si>
  <si>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</si>
  <si>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</si>
  <si>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</si>
  <si>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</si>
  <si>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</si>
  <si>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</si>
  <si>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</si>
  <si>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</si>
  <si>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</si>
  <si>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</si>
  <si>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</si>
  <si>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</si>
  <si>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</si>
  <si>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</si>
  <si>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</si>
  <si>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</si>
  <si>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</si>
  <si>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</si>
  <si>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</si>
  <si>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</si>
  <si>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</si>
  <si>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</si>
  <si>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</si>
  <si>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</si>
  <si>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</si>
  <si>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</si>
  <si>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</si>
  <si>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</si>
  <si>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</si>
  <si>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</si>
  <si>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</si>
  <si>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</si>
  <si>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</si>
  <si>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</si>
  <si>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</si>
  <si>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</si>
  <si>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</si>
  <si>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</si>
  <si>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</si>
  <si>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</si>
  <si>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</si>
  <si>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</si>
  <si>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</si>
  <si>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</si>
  <si>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</si>
  <si>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</si>
  <si>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</si>
  <si>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</si>
  <si>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</si>
  <si>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</si>
  <si>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</si>
  <si>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</si>
  <si>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</si>
  <si>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</si>
  <si>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</si>
  <si>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</si>
  <si>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</si>
  <si>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</si>
  <si>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</si>
  <si>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</si>
  <si>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</si>
  <si>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</si>
  <si>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</si>
  <si>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</si>
  <si>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</si>
  <si>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</si>
  <si>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</si>
  <si>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</si>
  <si>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</si>
  <si>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</si>
  <si>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</si>
  <si>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</si>
  <si>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</si>
  <si>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</si>
  <si>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</si>
  <si>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</si>
  <si>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</si>
  <si>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</si>
  <si>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</si>
  <si>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</si>
  <si>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</si>
  <si>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</si>
  <si>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</si>
  <si>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</si>
  <si>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</si>
  <si>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</si>
  <si>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</si>
  <si>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</si>
  <si>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</si>
  <si>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</si>
  <si>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</si>
  <si>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</si>
  <si>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</si>
  <si>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</si>
  <si>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</si>
  <si>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</si>
  <si>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</si>
  <si>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</si>
  <si>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</si>
  <si>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</si>
  <si>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</si>
  <si>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</si>
  <si>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</si>
  <si>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</si>
  <si>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</si>
  <si>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</si>
  <si>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</si>
  <si>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</si>
  <si>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</si>
  <si>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</si>
  <si>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</si>
  <si>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</si>
  <si>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</si>
  <si>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</si>
  <si>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</si>
  <si>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</si>
  <si>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</si>
  <si>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</si>
  <si>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</si>
  <si>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</si>
  <si>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</si>
  <si>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</si>
  <si>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</si>
  <si>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</si>
  <si>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</si>
  <si>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</si>
  <si>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</si>
  <si>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</si>
  <si>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</si>
  <si>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</si>
  <si>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</si>
  <si>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</si>
  <si>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</si>
  <si>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</si>
  <si>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</si>
  <si>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</si>
  <si>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</si>
  <si>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</si>
  <si>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</si>
  <si>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</si>
  <si>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</si>
  <si>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</si>
  <si>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</si>
  <si>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</si>
  <si>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</si>
  <si>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</si>
  <si>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</si>
  <si>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</si>
  <si>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</si>
  <si>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</si>
  <si>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</si>
  <si>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</si>
  <si>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</si>
  <si>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</si>
  <si>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</si>
  <si>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</si>
  <si>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</si>
  <si>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</si>
  <si>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</si>
  <si>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</si>
  <si>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</si>
  <si>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</si>
  <si>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</si>
  <si>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</si>
  <si>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</si>
  <si>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</si>
  <si>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</si>
  <si>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</si>
  <si>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</si>
  <si>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</si>
  <si>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</si>
  <si>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</si>
  <si>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</si>
  <si>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</si>
  <si>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</si>
  <si>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</si>
  <si>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</si>
  <si>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</si>
  <si>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</si>
  <si>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</si>
  <si>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</si>
  <si>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</si>
  <si>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</si>
  <si>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</si>
  <si>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</si>
  <si>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</si>
  <si>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</si>
  <si>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</si>
  <si>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</si>
  <si>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</si>
  <si>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</si>
  <si>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</si>
  <si>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</si>
  <si>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</si>
  <si>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</si>
  <si>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</si>
  <si>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</si>
  <si>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</si>
  <si>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</si>
  <si>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</si>
  <si>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</si>
  <si>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</si>
  <si>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</si>
  <si>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</si>
  <si>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</si>
  <si>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</si>
  <si>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</si>
  <si>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</si>
  <si>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</si>
  <si>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</si>
  <si>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</si>
  <si>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</si>
  <si>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</si>
  <si>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</si>
  <si>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</si>
  <si>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</si>
  <si>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</si>
  <si>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</si>
  <si>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</si>
  <si>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</si>
  <si>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</si>
  <si>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</si>
  <si>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</si>
  <si>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</si>
  <si>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</si>
  <si>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</si>
  <si>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</si>
  <si>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</si>
  <si>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</si>
  <si>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</si>
  <si>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</si>
  <si>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</si>
  <si>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</si>
  <si>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</si>
  <si>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</si>
  <si>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</si>
  <si>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</si>
  <si>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</si>
  <si>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</si>
  <si>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</si>
  <si>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</si>
  <si>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</si>
  <si>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</si>
  <si>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</si>
  <si>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</si>
  <si>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</si>
  <si>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</si>
  <si>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</si>
  <si>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</si>
  <si>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</si>
  <si>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</si>
  <si>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</si>
  <si>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</si>
  <si>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</si>
  <si>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</si>
  <si>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</si>
  <si>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</si>
  <si>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</si>
  <si>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</si>
  <si>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</si>
  <si>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</si>
  <si>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</si>
  <si>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</si>
  <si>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</si>
  <si>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</si>
  <si>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</si>
  <si>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</si>
  <si>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</si>
  <si>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</si>
  <si>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</si>
  <si>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</si>
  <si>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</si>
  <si>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</si>
  <si>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</si>
  <si>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</si>
  <si>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</si>
  <si>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</si>
  <si>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</si>
  <si>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</si>
  <si>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</si>
  <si>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</si>
  <si>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</si>
  <si>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</si>
  <si>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</si>
  <si>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</si>
  <si>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</si>
  <si>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</si>
  <si>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</si>
  <si>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</si>
  <si>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</si>
  <si>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</si>
  <si>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</si>
  <si>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</si>
  <si>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</si>
  <si>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</si>
  <si>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</si>
  <si>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</si>
  <si>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</si>
  <si>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</si>
  <si>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</si>
  <si>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</si>
  <si>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</si>
  <si>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</si>
  <si>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</si>
  <si>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</si>
  <si>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</si>
  <si>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</si>
  <si>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</si>
  <si>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</si>
  <si>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</si>
  <si>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</si>
  <si>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</si>
  <si>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</si>
  <si>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</si>
  <si>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</si>
  <si>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</si>
  <si>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</si>
  <si>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</si>
  <si>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</si>
  <si>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</si>
  <si>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</si>
  <si>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</si>
  <si>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</si>
  <si>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</si>
  <si>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</si>
  <si>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</si>
  <si>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</si>
  <si>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</si>
  <si>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</si>
  <si>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</si>
  <si>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</si>
  <si>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</si>
  <si>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</si>
  <si>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</si>
  <si>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</si>
  <si>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</si>
  <si>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</si>
  <si>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</si>
  <si>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</si>
  <si>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</si>
  <si>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</si>
  <si>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</si>
  <si>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</si>
  <si>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</si>
  <si>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</si>
  <si>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</si>
  <si>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</si>
  <si>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</si>
  <si>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</si>
  <si>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</si>
  <si>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</si>
  <si>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</si>
  <si>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</si>
  <si>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</si>
  <si>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</si>
  <si>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</si>
  <si>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</si>
  <si>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</si>
  <si>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</si>
  <si>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</si>
  <si>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</si>
  <si>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</si>
  <si>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</si>
  <si>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</si>
  <si>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</si>
  <si>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</si>
  <si>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</si>
  <si>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</si>
  <si>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</si>
  <si>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</si>
  <si>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</si>
  <si>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</si>
  <si>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</si>
  <si>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</si>
  <si>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</si>
  <si>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</si>
  <si>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</si>
  <si>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</si>
  <si>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</si>
  <si>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</si>
  <si>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</si>
  <si>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</si>
  <si>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</si>
  <si>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</si>
  <si>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</si>
  <si>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</si>
  <si>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</si>
  <si>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</si>
  <si>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</si>
  <si>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</si>
  <si>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</si>
  <si>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</si>
  <si>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</si>
  <si>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</si>
  <si>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</si>
  <si>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</si>
  <si>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</si>
  <si>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</si>
  <si>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</si>
  <si>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</si>
  <si>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</si>
  <si>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</si>
  <si>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</si>
  <si>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</si>
  <si>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</si>
  <si>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</si>
  <si>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</si>
  <si>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</si>
  <si>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</si>
  <si>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</si>
  <si>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</si>
  <si>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</si>
  <si>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</si>
  <si>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</si>
  <si>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</si>
  <si>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</si>
  <si>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</si>
  <si>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</si>
  <si>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</si>
  <si>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</si>
  <si>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</si>
  <si>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</si>
  <si>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</si>
  <si>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</si>
  <si>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</si>
  <si>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</si>
  <si>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</si>
  <si>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</si>
  <si>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</si>
  <si>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</si>
  <si>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</si>
  <si>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</si>
  <si>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</si>
  <si>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</si>
  <si>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</si>
  <si>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</si>
  <si>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</si>
  <si>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</si>
  <si>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</si>
  <si>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</si>
  <si>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</si>
  <si>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</si>
  <si>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</si>
  <si>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</si>
  <si>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</si>
  <si>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</si>
  <si>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</si>
  <si>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</si>
  <si>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</si>
  <si>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</si>
  <si>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</si>
  <si>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</si>
  <si>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</si>
  <si>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</si>
  <si>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</si>
  <si>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</si>
  <si>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</si>
  <si>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</si>
  <si>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</si>
  <si>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</si>
  <si>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</si>
  <si>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</si>
  <si>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</si>
  <si>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</si>
  <si>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</si>
  <si>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</si>
  <si>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</si>
  <si>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</si>
  <si>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</si>
  <si>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</si>
  <si>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</si>
  <si>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</si>
  <si>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</si>
  <si>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</si>
  <si>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</si>
  <si>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</si>
  <si>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</si>
  <si>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</si>
  <si>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</si>
  <si>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</si>
  <si>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</si>
  <si>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</si>
  <si>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</si>
  <si>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</si>
  <si>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</si>
  <si>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</si>
  <si>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</si>
  <si>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</si>
  <si>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</si>
  <si>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</si>
  <si>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</si>
  <si>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</si>
  <si>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</si>
  <si>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</si>
  <si>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</si>
  <si>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</si>
  <si>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</si>
  <si>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</si>
  <si>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</si>
  <si>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</si>
  <si>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</si>
  <si>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</si>
  <si>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</si>
  <si>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</si>
  <si>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</si>
  <si>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</si>
  <si>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</si>
  <si>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</si>
  <si>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</si>
  <si>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</si>
  <si>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</si>
  <si>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</si>
  <si>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</si>
  <si>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</si>
  <si>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</si>
  <si>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</si>
  <si>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</si>
  <si>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</si>
  <si>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</si>
  <si>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</si>
  <si>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</si>
  <si>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</si>
  <si>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</si>
  <si>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</si>
  <si>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</si>
  <si>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</si>
  <si>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</si>
  <si>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</si>
  <si>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</si>
  <si>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</si>
  <si>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</si>
  <si>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</si>
  <si>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</si>
  <si>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</si>
  <si>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</si>
  <si>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</si>
  <si>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</si>
  <si>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</si>
  <si>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</si>
  <si>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</si>
  <si>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</si>
  <si>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</si>
  <si>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</si>
  <si>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</si>
  <si>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</si>
  <si>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</si>
  <si>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</si>
  <si>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</si>
  <si>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</si>
  <si>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</si>
  <si>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</si>
  <si>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</si>
  <si>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</si>
  <si>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</si>
  <si>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</si>
  <si>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</si>
  <si>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</si>
  <si>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</si>
  <si>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</si>
  <si>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</si>
  <si>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</si>
  <si>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</si>
  <si>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</si>
  <si>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</si>
  <si>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</si>
  <si>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</si>
  <si>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</si>
  <si>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</si>
  <si>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</si>
  <si>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</si>
  <si>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</si>
  <si>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</si>
  <si>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</si>
  <si>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</si>
  <si>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</si>
  <si>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</si>
  <si>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</si>
  <si>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</si>
  <si>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</si>
  <si>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</si>
  <si>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</si>
  <si>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</si>
  <si>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</si>
  <si>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</si>
  <si>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</si>
  <si>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</si>
  <si>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</si>
  <si>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</si>
  <si>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</si>
  <si>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</si>
  <si>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</si>
  <si>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</si>
  <si>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</si>
  <si>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</si>
  <si>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</si>
  <si>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</si>
  <si>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</si>
  <si>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</si>
  <si>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</si>
  <si>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</si>
  <si>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</si>
  <si>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</si>
  <si>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</si>
  <si>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</si>
  <si>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</si>
  <si>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</si>
  <si>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</si>
  <si>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</si>
  <si>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</si>
  <si>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</si>
  <si>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</si>
  <si>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</si>
  <si>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</si>
  <si>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</si>
  <si>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</si>
  <si>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</si>
  <si>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</si>
  <si>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</si>
  <si>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</si>
  <si>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</si>
  <si>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</si>
  <si>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</si>
  <si>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</si>
  <si>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</si>
  <si>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</si>
  <si>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</si>
  <si>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</si>
  <si>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</si>
  <si>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</si>
  <si>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</si>
  <si>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</si>
  <si>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</si>
  <si>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</si>
  <si>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</si>
  <si>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</si>
  <si>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</si>
  <si>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</si>
  <si>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</si>
  <si>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</si>
  <si>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</si>
  <si>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</si>
  <si>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</si>
  <si>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</si>
  <si>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</si>
  <si>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</si>
  <si>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</si>
  <si>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</si>
  <si>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</si>
  <si>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</si>
  <si>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</si>
  <si>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</si>
  <si>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</si>
  <si>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</si>
  <si>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</si>
  <si>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</si>
  <si>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</si>
  <si>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</si>
  <si>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</si>
  <si>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</si>
  <si>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</si>
  <si>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</si>
  <si>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</si>
  <si>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</si>
  <si>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</si>
  <si>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</si>
  <si>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</si>
  <si>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</si>
  <si>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</si>
  <si>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</si>
  <si>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</si>
  <si>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</si>
  <si>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</si>
  <si>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</si>
  <si>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</si>
  <si>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</si>
  <si>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</si>
  <si>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</si>
  <si>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</si>
  <si>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</si>
  <si>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</si>
  <si>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</si>
  <si>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</si>
  <si>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</si>
  <si>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</si>
  <si>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</si>
  <si>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</si>
  <si>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</si>
  <si>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</si>
  <si>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</si>
  <si>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</si>
  <si>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</si>
  <si>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</si>
  <si>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</si>
  <si>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</si>
  <si>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</si>
  <si>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</si>
  <si>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</si>
  <si>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</si>
  <si>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</si>
  <si>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</si>
  <si>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</si>
  <si>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</si>
  <si>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</si>
  <si>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</si>
  <si>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</si>
  <si>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</si>
  <si>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</si>
  <si>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</si>
  <si>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</si>
  <si>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</si>
  <si>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</si>
  <si>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</si>
  <si>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</si>
  <si>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</si>
  <si>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</si>
  <si>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</si>
  <si>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</si>
  <si>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</si>
  <si>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</si>
  <si>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</si>
  <si>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</si>
  <si>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</si>
  <si>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</si>
  <si>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</si>
  <si>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</si>
  <si>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</si>
  <si>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</si>
  <si>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</si>
  <si>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</si>
  <si>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</si>
  <si>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Presspahn Limited</t>
  </si>
  <si>
    <t>21-205-3359</t>
  </si>
  <si>
    <t>Wharncliffe Works, Harrogate Road, Bradford, BD2 3TB</t>
  </si>
  <si>
    <t>Matthew Pinder</t>
  </si>
  <si>
    <t>matt@presspahn.com</t>
  </si>
  <si>
    <t>+441274636333</t>
  </si>
  <si>
    <t>Managing Director</t>
  </si>
  <si>
    <t>+1274 636333</t>
  </si>
  <si>
    <t>No applicable to our product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</si>
</sst>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quot;€&quot;_-;\-* #,##0\ &quot;€&quot;_-;_-* &quot;-&quot;\ &quot;€&quot;_-;_-@_-"/>
    <numFmt numFmtId="174" formatCode="_-* #,##0\ _€_-;\-* #,##0\ _€_-;_-* &quot;-&quot;\ _€_-;_-@_-"/>
    <numFmt numFmtId="175" formatCode="_-* #,##0.00\ &quot;€&quot;_-;\-* #,##0.00\ &quot;€&quot;_-;_-* &quot;-&quot;??\ &quot;€&quot;_-;_-@_-"/>
    <numFmt numFmtId="176" formatCode="_-* #,##0.00\ _€_-;\-* #,##0.00\ _€_-;_-* &quot;-&quot;??\ _€_-;_-@_-"/>
    <numFmt numFmtId="177" formatCode="_-&quot;€&quot;\ * #,##0_-;\-&quot;€&quot;\ * #,##0_-;_-&quot;€&quot;\ * &quot;-&quot;_-;_-@_-"/>
    <numFmt numFmtId="178"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3"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att@presspahn.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att@presspahn.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75">
      <c r="A4" s="303"/>
      <c r="B4" s="27" t="s">
        <v>809</v>
      </c>
      <c r="C4" s="5"/>
      <c r="D4" s="161"/>
      <c r="E4" s="2"/>
      <c r="F4" s="5"/>
      <c r="G4" s="24"/>
    </row>
    <row r="5" spans="1:7">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3.75">
      <c r="A13" s="303"/>
      <c r="B13" s="275">
        <v>1</v>
      </c>
      <c r="C13" s="276" t="s">
        <v>1046</v>
      </c>
      <c r="D13" s="277" t="s">
        <v>836</v>
      </c>
      <c r="E13" s="278" t="s">
        <v>813</v>
      </c>
      <c r="F13" s="278"/>
      <c r="G13" s="24"/>
    </row>
    <row r="14" spans="1:7" ht="56.25">
      <c r="A14" s="303"/>
      <c r="B14" s="275">
        <v>2</v>
      </c>
      <c r="C14" s="276" t="s">
        <v>1046</v>
      </c>
      <c r="D14" s="277" t="s">
        <v>983</v>
      </c>
      <c r="E14" s="278" t="s">
        <v>513</v>
      </c>
      <c r="F14" s="278" t="s">
        <v>514</v>
      </c>
      <c r="G14" s="24"/>
    </row>
    <row r="15" spans="1:7" ht="89.1"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099999999999994"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50000000000001" customHeight="1">
      <c r="A28" s="303"/>
      <c r="B28" s="316"/>
      <c r="C28" s="310"/>
      <c r="D28" s="313"/>
      <c r="E28" s="301"/>
      <c r="F28" s="280" t="s">
        <v>56</v>
      </c>
      <c r="G28" s="24"/>
    </row>
    <row r="29" spans="1:7" ht="74.45" customHeight="1">
      <c r="A29" s="303"/>
      <c r="B29" s="316"/>
      <c r="C29" s="310"/>
      <c r="D29" s="313"/>
      <c r="E29" s="301"/>
      <c r="F29" s="280" t="s">
        <v>57</v>
      </c>
      <c r="G29" s="24"/>
    </row>
    <row r="30" spans="1:7" ht="62.4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45" customHeight="1">
      <c r="A33" s="303"/>
      <c r="B33" s="316"/>
      <c r="C33" s="310"/>
      <c r="D33" s="313"/>
      <c r="E33" s="301"/>
      <c r="F33" s="280" t="s">
        <v>61</v>
      </c>
      <c r="G33" s="24"/>
    </row>
    <row r="34" spans="1:7" ht="89.1" customHeight="1">
      <c r="A34" s="303"/>
      <c r="B34" s="316"/>
      <c r="C34" s="310"/>
      <c r="D34" s="313"/>
      <c r="E34" s="301"/>
      <c r="F34" s="280" t="s">
        <v>63</v>
      </c>
      <c r="G34" s="24"/>
    </row>
    <row r="35" spans="1:7" ht="29.1" customHeight="1">
      <c r="A35" s="303"/>
      <c r="B35" s="316"/>
      <c r="C35" s="310"/>
      <c r="D35" s="313"/>
      <c r="E35" s="301"/>
      <c r="F35" s="280" t="s">
        <v>64</v>
      </c>
      <c r="G35" s="24"/>
    </row>
    <row r="36" spans="1:7" ht="147">
      <c r="A36" s="303"/>
      <c r="B36" s="317"/>
      <c r="C36" s="311"/>
      <c r="D36" s="314"/>
      <c r="E36" s="302"/>
      <c r="F36" s="282" t="s">
        <v>65</v>
      </c>
      <c r="G36" s="24"/>
    </row>
    <row r="37" spans="1:7" ht="157.5">
      <c r="A37" s="303"/>
      <c r="B37" s="281">
        <v>3.01</v>
      </c>
      <c r="C37" s="283" t="s">
        <v>66</v>
      </c>
      <c r="D37" s="277" t="s">
        <v>2155</v>
      </c>
      <c r="E37" s="284" t="s">
        <v>1282</v>
      </c>
      <c r="F37" s="285" t="s">
        <v>1384</v>
      </c>
      <c r="G37" s="24"/>
    </row>
    <row r="38" spans="1:7" ht="146.25">
      <c r="A38" s="303"/>
      <c r="B38" s="281">
        <v>3.02</v>
      </c>
      <c r="C38" s="283" t="s">
        <v>1314</v>
      </c>
      <c r="D38" s="277" t="s">
        <v>2156</v>
      </c>
      <c r="E38" s="284" t="s">
        <v>1329</v>
      </c>
      <c r="F38" s="285" t="s">
        <v>1385</v>
      </c>
      <c r="G38" s="24"/>
    </row>
    <row r="39" spans="1:7" ht="112.5">
      <c r="A39" s="303"/>
      <c r="B39" s="286">
        <v>4</v>
      </c>
      <c r="C39" s="287" t="s">
        <v>1480</v>
      </c>
      <c r="D39" s="277" t="s">
        <v>2157</v>
      </c>
      <c r="E39" s="276" t="s">
        <v>2104</v>
      </c>
      <c r="F39" s="276" t="s">
        <v>1481</v>
      </c>
      <c r="G39" s="24"/>
    </row>
    <row r="40" spans="1:7" ht="67.5">
      <c r="A40" s="303"/>
      <c r="B40" s="281">
        <v>4.01</v>
      </c>
      <c r="C40" s="287" t="s">
        <v>1480</v>
      </c>
      <c r="D40" s="277" t="s">
        <v>2159</v>
      </c>
      <c r="E40" s="276" t="s">
        <v>2116</v>
      </c>
      <c r="F40" s="276" t="s">
        <v>2120</v>
      </c>
      <c r="G40" s="24"/>
    </row>
    <row r="41" spans="1:7" ht="67.5">
      <c r="A41" s="303"/>
      <c r="B41" s="281" t="s">
        <v>2146</v>
      </c>
      <c r="C41" s="287" t="s">
        <v>1480</v>
      </c>
      <c r="D41" s="277" t="s">
        <v>2158</v>
      </c>
      <c r="E41" s="276" t="s">
        <v>2149</v>
      </c>
      <c r="F41" s="276" t="s">
        <v>2147</v>
      </c>
      <c r="G41" s="24"/>
    </row>
    <row r="42" spans="1:7" ht="67.5">
      <c r="A42" s="303"/>
      <c r="B42" s="281" t="s">
        <v>2173</v>
      </c>
      <c r="C42" s="287" t="s">
        <v>1480</v>
      </c>
      <c r="D42" s="277" t="s">
        <v>2178</v>
      </c>
      <c r="E42" s="276" t="s">
        <v>2148</v>
      </c>
      <c r="F42" s="276" t="s">
        <v>2174</v>
      </c>
      <c r="G42" s="24"/>
    </row>
    <row r="43" spans="1:7" ht="191.25">
      <c r="A43" s="303"/>
      <c r="B43" s="288">
        <v>4.0999999999999996</v>
      </c>
      <c r="C43" s="287" t="s">
        <v>2177</v>
      </c>
      <c r="D43" s="289">
        <v>42867</v>
      </c>
      <c r="E43" s="290" t="s">
        <v>2180</v>
      </c>
      <c r="F43" s="276" t="s">
        <v>2179</v>
      </c>
      <c r="G43" s="24"/>
    </row>
    <row r="44" spans="1:7" ht="112.5">
      <c r="A44" s="303"/>
      <c r="B44" s="288">
        <v>4.2</v>
      </c>
      <c r="C44" s="287" t="s">
        <v>2177</v>
      </c>
      <c r="D44" s="289">
        <v>42704</v>
      </c>
      <c r="E44" s="290" t="s">
        <v>2369</v>
      </c>
      <c r="F44" s="276" t="s">
        <v>2344</v>
      </c>
      <c r="G44" s="24"/>
    </row>
    <row r="45" spans="1:7" ht="213.75">
      <c r="A45" s="303"/>
      <c r="B45" s="291">
        <v>5</v>
      </c>
      <c r="C45" s="287" t="s">
        <v>2177</v>
      </c>
      <c r="D45" s="289">
        <v>42867</v>
      </c>
      <c r="E45" s="290" t="s">
        <v>12256</v>
      </c>
      <c r="F45" s="276" t="s">
        <v>11978</v>
      </c>
      <c r="G45" s="24"/>
    </row>
    <row r="46" spans="1:7" ht="56.25">
      <c r="A46" s="303"/>
      <c r="B46" s="288">
        <v>5.01</v>
      </c>
      <c r="C46" s="287" t="s">
        <v>2177</v>
      </c>
      <c r="D46" s="289">
        <v>42907</v>
      </c>
      <c r="E46" s="290" t="s">
        <v>14886</v>
      </c>
      <c r="F46" s="276" t="s">
        <v>11978</v>
      </c>
      <c r="G46" s="24"/>
    </row>
    <row r="47" spans="1:7" ht="101.25">
      <c r="A47" s="303"/>
      <c r="B47" s="288">
        <v>5.0999999999999996</v>
      </c>
      <c r="C47" s="287" t="s">
        <v>2177</v>
      </c>
      <c r="D47" s="289">
        <v>43070</v>
      </c>
      <c r="E47" s="290" t="s">
        <v>12456</v>
      </c>
      <c r="F47" s="276" t="s">
        <v>12457</v>
      </c>
      <c r="G47" s="24"/>
    </row>
    <row r="48" spans="1:7" ht="90">
      <c r="A48" s="303"/>
      <c r="B48" s="288">
        <v>5.1100000000000003</v>
      </c>
      <c r="C48" s="287" t="s">
        <v>12684</v>
      </c>
      <c r="D48" s="289">
        <v>43217</v>
      </c>
      <c r="E48" s="290" t="s">
        <v>12786</v>
      </c>
      <c r="F48" s="276" t="s">
        <v>12711</v>
      </c>
      <c r="G48" s="24"/>
    </row>
    <row r="49" spans="1:7" ht="90">
      <c r="A49" s="303"/>
      <c r="B49" s="288">
        <v>5.12</v>
      </c>
      <c r="C49" s="287" t="s">
        <v>12684</v>
      </c>
      <c r="D49" s="289">
        <v>43581</v>
      </c>
      <c r="E49" s="290" t="s">
        <v>12786</v>
      </c>
      <c r="F49" s="276" t="s">
        <v>13315</v>
      </c>
      <c r="G49" s="24"/>
    </row>
    <row r="50" spans="1:7" ht="112.5">
      <c r="A50" s="303"/>
      <c r="B50" s="291">
        <v>6</v>
      </c>
      <c r="C50" s="287" t="s">
        <v>12684</v>
      </c>
      <c r="D50" s="289">
        <v>43964</v>
      </c>
      <c r="E50" s="290" t="s">
        <v>13527</v>
      </c>
      <c r="F50" s="276" t="s">
        <v>13318</v>
      </c>
      <c r="G50" s="24"/>
    </row>
    <row r="51" spans="1:7" ht="56.25">
      <c r="A51" s="303"/>
      <c r="B51" s="288">
        <v>6.01</v>
      </c>
      <c r="C51" s="287" t="s">
        <v>12684</v>
      </c>
      <c r="D51" s="289">
        <v>43970</v>
      </c>
      <c r="E51" s="290" t="s">
        <v>14887</v>
      </c>
      <c r="F51" s="290" t="s">
        <v>13318</v>
      </c>
      <c r="G51" s="24"/>
    </row>
    <row r="52" spans="1:7" ht="56.25">
      <c r="A52" s="303"/>
      <c r="B52" s="288">
        <v>6.1</v>
      </c>
      <c r="C52" s="287" t="s">
        <v>12684</v>
      </c>
      <c r="D52" s="289">
        <v>44314</v>
      </c>
      <c r="E52" s="290" t="s">
        <v>14880</v>
      </c>
      <c r="F52" s="290" t="s">
        <v>14487</v>
      </c>
      <c r="G52" s="24"/>
    </row>
    <row r="53" spans="1:7" ht="56.25">
      <c r="A53" s="303"/>
      <c r="B53" s="288">
        <v>6.2</v>
      </c>
      <c r="C53" s="287" t="s">
        <v>12684</v>
      </c>
      <c r="D53" s="289">
        <v>44678</v>
      </c>
      <c r="E53" s="290" t="s">
        <v>14880</v>
      </c>
      <c r="F53" s="290" t="s">
        <v>14879</v>
      </c>
      <c r="G53" s="24"/>
    </row>
    <row r="54" spans="1:7" ht="56.25">
      <c r="A54" s="303"/>
      <c r="B54" s="288">
        <v>6.21</v>
      </c>
      <c r="C54" s="287" t="s">
        <v>12684</v>
      </c>
      <c r="D54" s="289">
        <v>44687</v>
      </c>
      <c r="E54" s="290" t="s">
        <v>14888</v>
      </c>
      <c r="F54" s="290" t="s">
        <v>14879</v>
      </c>
      <c r="G54" s="24"/>
    </row>
    <row r="55" spans="1:7" ht="56.25">
      <c r="A55" s="303"/>
      <c r="B55" s="288">
        <v>6.22</v>
      </c>
      <c r="C55" s="287" t="s">
        <v>12684</v>
      </c>
      <c r="D55" s="292">
        <v>44692</v>
      </c>
      <c r="E55" s="290" t="s">
        <v>14887</v>
      </c>
      <c r="F55" s="290" t="s">
        <v>14879</v>
      </c>
      <c r="G55" s="24"/>
    </row>
    <row r="56" spans="1:7" ht="90">
      <c r="A56" s="303"/>
      <c r="B56" s="291">
        <v>6.3</v>
      </c>
      <c r="C56" s="287" t="s">
        <v>12684</v>
      </c>
      <c r="D56" s="292">
        <v>45051</v>
      </c>
      <c r="E56" s="290" t="s">
        <v>15144</v>
      </c>
      <c r="F56" s="290" t="s">
        <v>14925</v>
      </c>
      <c r="G56" s="24"/>
    </row>
    <row r="57" spans="1:7" ht="56.25">
      <c r="A57" s="303"/>
      <c r="B57" s="288">
        <v>6.31</v>
      </c>
      <c r="C57" s="287" t="s">
        <v>12684</v>
      </c>
      <c r="D57" s="292">
        <v>45072</v>
      </c>
      <c r="E57" s="290" t="s">
        <v>15146</v>
      </c>
      <c r="F57" s="290" t="s">
        <v>14925</v>
      </c>
      <c r="G57" s="24"/>
    </row>
    <row r="58" spans="1:7" ht="56.25">
      <c r="A58" s="303"/>
      <c r="B58" s="291">
        <v>6.4</v>
      </c>
      <c r="C58" s="287" t="s">
        <v>12684</v>
      </c>
      <c r="D58" s="292">
        <v>45408</v>
      </c>
      <c r="E58" s="290" t="s">
        <v>15148</v>
      </c>
      <c r="F58" s="290" t="s">
        <v>15147</v>
      </c>
      <c r="G58" s="24"/>
    </row>
    <row r="59" spans="1:7" ht="56.25">
      <c r="A59" s="303"/>
      <c r="B59" s="291">
        <v>6.5</v>
      </c>
      <c r="C59" s="287" t="s">
        <v>12684</v>
      </c>
      <c r="D59" s="292">
        <v>45772</v>
      </c>
      <c r="E59" s="290" t="s">
        <v>15217</v>
      </c>
      <c r="F59" s="290" t="s">
        <v>15259</v>
      </c>
      <c r="G59" s="24"/>
    </row>
    <row r="60" spans="1:7" ht="90">
      <c r="A60" s="303"/>
      <c r="B60" s="291">
        <v>6.6</v>
      </c>
      <c r="C60" s="287" t="s">
        <v>12684</v>
      </c>
      <c r="D60" s="292">
        <v>46129</v>
      </c>
      <c r="E60" s="290" t="s">
        <v>15870</v>
      </c>
      <c r="F60" s="293" t="s">
        <v>15352</v>
      </c>
      <c r="G60" s="24"/>
    </row>
    <row r="61" spans="1:7" ht="13.5" thickBot="1">
      <c r="A61" s="304"/>
      <c r="B61" s="305" t="str">
        <f ca="1">OFFSET(L!$C$1,MATCH("General"&amp;"Cpy",L!$A:$A,0)-1,SL,,)</f>
        <v>© 2026 Responsible Minerals Initiative. All rights reserved.</v>
      </c>
      <c r="C61" s="305"/>
      <c r="D61" s="305"/>
      <c r="E61" s="305"/>
      <c r="F61" s="30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G89" sqref="G89:J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8"/>
      <c r="G3" s="358"/>
      <c r="H3" s="358"/>
      <c r="I3" s="145"/>
      <c r="J3" s="135" t="s">
        <v>15370</v>
      </c>
      <c r="K3" s="33"/>
      <c r="L3" s="97"/>
      <c r="P3" s="42">
        <f>MATCH($D$3,LN,0)</f>
        <v>1</v>
      </c>
    </row>
    <row r="4" spans="1:34" ht="15.75">
      <c r="A4" s="31"/>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3" t="str">
        <f ca="1">OFFSET(L!$C$1,MATCH("Declaration"&amp;ADDRESS(ROW(),COLUMN(),4),L!$A:$A,0)-1,SL,,)</f>
        <v>Company Information</v>
      </c>
      <c r="C7" s="363"/>
      <c r="D7" s="363"/>
      <c r="E7" s="363"/>
      <c r="F7" s="363"/>
      <c r="G7" s="363"/>
      <c r="H7" s="363"/>
      <c r="I7" s="363"/>
      <c r="J7" s="36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8" t="s">
        <v>15879</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0" t="s">
        <v>479</v>
      </c>
      <c r="E9" s="361"/>
      <c r="F9" s="361"/>
      <c r="G9" s="36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4" t="str">
        <f ca="1">OFFSET(L!$C$1,MATCH("Declaration"&amp;ADDRESS(ROW(),COLUMN(),4)&amp;LEFT($D$9,1),L!$A:$A,0)-1,SL,,)</f>
        <v>Description of Scope:</v>
      </c>
      <c r="C10" s="119"/>
      <c r="D10" s="355"/>
      <c r="E10" s="356"/>
      <c r="F10" s="356"/>
      <c r="G10" s="356"/>
      <c r="H10" s="356"/>
      <c r="I10" s="356"/>
      <c r="J10" s="357"/>
      <c r="K10" s="33"/>
      <c r="L10" s="112"/>
      <c r="Q10" s="2"/>
      <c r="R10" s="2"/>
      <c r="S10" s="2"/>
      <c r="T10" s="2"/>
      <c r="U10" s="2"/>
      <c r="V10" s="2"/>
      <c r="W10" s="2"/>
      <c r="X10" s="2"/>
      <c r="Y10" s="2"/>
      <c r="Z10" s="2"/>
      <c r="AA10" s="2"/>
      <c r="AB10" s="2"/>
      <c r="AC10" s="2"/>
      <c r="AD10" s="2"/>
      <c r="AE10" s="2"/>
      <c r="AF10" s="2"/>
      <c r="AG10" s="2"/>
      <c r="AH10" s="2"/>
    </row>
    <row r="11" spans="1:34" ht="15.75">
      <c r="A11" s="35"/>
      <c r="B11" s="365"/>
      <c r="C11" s="119"/>
      <c r="D11" s="371" t="str">
        <f ca="1">IF(D9=Q9,OFFSET(L!$C$1,MATCH("Declaration"&amp;ADDRESS(ROW(),COLUMN(),4),L!$A:$A,0)-1,SL,,),"")</f>
        <v/>
      </c>
      <c r="E11" s="372"/>
      <c r="F11" s="372"/>
      <c r="G11" s="372"/>
      <c r="H11" s="372"/>
      <c r="I11" s="372"/>
      <c r="J11" s="37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1" t="s">
        <v>15880</v>
      </c>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t="s">
        <v>15879</v>
      </c>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t="s">
        <v>15881</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15882</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6" t="s">
        <v>15883</v>
      </c>
      <c r="E16" s="367"/>
      <c r="F16" s="367"/>
      <c r="G16" s="367"/>
      <c r="H16" s="367"/>
      <c r="I16" s="367"/>
      <c r="J16" s="36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15884</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4" t="s">
        <v>15882</v>
      </c>
      <c r="E18" s="385"/>
      <c r="F18" s="385"/>
      <c r="G18" s="385"/>
      <c r="H18" s="385"/>
      <c r="I18" s="385"/>
      <c r="J18" s="38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1" t="s">
        <v>15885</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6" t="s">
        <v>15883</v>
      </c>
      <c r="E20" s="367"/>
      <c r="F20" s="367"/>
      <c r="G20" s="367"/>
      <c r="H20" s="367"/>
      <c r="I20" s="367"/>
      <c r="J20" s="36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4" t="s">
        <v>15886</v>
      </c>
      <c r="E21" s="325"/>
      <c r="F21" s="325"/>
      <c r="G21" s="325"/>
      <c r="H21" s="325"/>
      <c r="I21" s="325"/>
      <c r="J21" s="32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29">
        <v>46149</v>
      </c>
      <c r="E22" s="33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1" t="str">
        <f ca="1">OFFSET(L!$C$1,MATCH("Declaration"&amp;ADDRESS(ROW(),COLUMN(),4),L!$A:$A,0)-1,SL,,)</f>
        <v>Answer the following questions 1 - 8 based on the declaration scope indicated above</v>
      </c>
      <c r="C24" s="331"/>
      <c r="D24" s="331"/>
      <c r="E24" s="331"/>
      <c r="F24" s="331"/>
      <c r="G24" s="331"/>
      <c r="H24" s="331"/>
      <c r="I24" s="331"/>
      <c r="J24" s="33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8" t="str">
        <f ca="1">OFFSET(L!$C$1,MATCH("Declaration"&amp;ADDRESS(ROW(),COLUMN(),4),L!$A:$A,0)-1,SL,,)</f>
        <v>Answer</v>
      </c>
      <c r="E25" s="33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7" t="s">
        <v>474</v>
      </c>
      <c r="E26" s="328"/>
      <c r="F26" s="11"/>
      <c r="G26" s="335"/>
      <c r="H26" s="336"/>
      <c r="I26" s="336"/>
      <c r="J26" s="337"/>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327" t="s">
        <v>474</v>
      </c>
      <c r="E27" s="328"/>
      <c r="F27" s="11"/>
      <c r="G27" s="335"/>
      <c r="H27" s="336"/>
      <c r="I27" s="336"/>
      <c r="J27" s="337"/>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27" t="s">
        <v>474</v>
      </c>
      <c r="E28" s="328"/>
      <c r="F28" s="11"/>
      <c r="G28" s="335"/>
      <c r="H28" s="336"/>
      <c r="I28" s="336"/>
      <c r="J28" s="337"/>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7" t="s">
        <v>474</v>
      </c>
      <c r="E29" s="328"/>
      <c r="F29" s="11"/>
      <c r="G29" s="335"/>
      <c r="H29" s="336"/>
      <c r="I29" s="336"/>
      <c r="J29" s="337"/>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32" t="str">
        <f ca="1">D25</f>
        <v>Answer</v>
      </c>
      <c r="E31" s="332"/>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33"/>
      <c r="E32" s="334"/>
      <c r="F32" s="44"/>
      <c r="G32" s="335"/>
      <c r="H32" s="336"/>
      <c r="I32" s="336"/>
      <c r="J32" s="33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327"/>
      <c r="E33" s="328"/>
      <c r="F33" s="44"/>
      <c r="G33" s="335"/>
      <c r="H33" s="336"/>
      <c r="I33" s="336"/>
      <c r="J33" s="33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27"/>
      <c r="E34" s="328"/>
      <c r="F34" s="44"/>
      <c r="G34" s="335"/>
      <c r="H34" s="336"/>
      <c r="I34" s="336"/>
      <c r="J34" s="33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7"/>
      <c r="E35" s="328"/>
      <c r="F35" s="44"/>
      <c r="G35" s="335"/>
      <c r="H35" s="336"/>
      <c r="I35" s="336"/>
      <c r="J35" s="33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32" t="str">
        <f ca="1">D25</f>
        <v>Answer</v>
      </c>
      <c r="E37" s="332"/>
      <c r="F37" s="17"/>
      <c r="G37" s="41" t="str">
        <f ca="1">G25</f>
        <v>Comments</v>
      </c>
      <c r="H37" s="375"/>
      <c r="I37" s="375"/>
      <c r="J37" s="375"/>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7"/>
      <c r="E38" s="328"/>
      <c r="F38" s="44"/>
      <c r="G38" s="335"/>
      <c r="H38" s="336"/>
      <c r="I38" s="336"/>
      <c r="J38" s="337"/>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327"/>
      <c r="E39" s="328"/>
      <c r="F39" s="44"/>
      <c r="G39" s="335"/>
      <c r="H39" s="336"/>
      <c r="I39" s="336"/>
      <c r="J39" s="337"/>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27"/>
      <c r="E40" s="328"/>
      <c r="F40" s="44"/>
      <c r="G40" s="335"/>
      <c r="H40" s="336"/>
      <c r="I40" s="336"/>
      <c r="J40" s="337"/>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7"/>
      <c r="E41" s="328"/>
      <c r="F41" s="44"/>
      <c r="G41" s="335"/>
      <c r="H41" s="336"/>
      <c r="I41" s="336"/>
      <c r="J41" s="337"/>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32" t="str">
        <f ca="1">D25</f>
        <v>Answer</v>
      </c>
      <c r="E43" s="332"/>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7"/>
      <c r="E44" s="328"/>
      <c r="F44" s="44"/>
      <c r="G44" s="335"/>
      <c r="H44" s="336"/>
      <c r="I44" s="336"/>
      <c r="J44" s="337"/>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327"/>
      <c r="E45" s="328"/>
      <c r="F45" s="44"/>
      <c r="G45" s="335"/>
      <c r="H45" s="336"/>
      <c r="I45" s="336"/>
      <c r="J45" s="337"/>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27"/>
      <c r="E46" s="328"/>
      <c r="F46" s="44"/>
      <c r="G46" s="335"/>
      <c r="H46" s="336"/>
      <c r="I46" s="336"/>
      <c r="J46" s="337"/>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7"/>
      <c r="E47" s="328"/>
      <c r="F47" s="44"/>
      <c r="G47" s="335"/>
      <c r="H47" s="336"/>
      <c r="I47" s="336"/>
      <c r="J47" s="337"/>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32" t="str">
        <f ca="1">D25</f>
        <v>Answer</v>
      </c>
      <c r="E49" s="33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7"/>
      <c r="E50" s="328"/>
      <c r="F50" s="44"/>
      <c r="G50" s="335"/>
      <c r="H50" s="336"/>
      <c r="I50" s="336"/>
      <c r="J50" s="33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327"/>
      <c r="E51" s="328"/>
      <c r="F51" s="44"/>
      <c r="G51" s="335"/>
      <c r="H51" s="336"/>
      <c r="I51" s="336"/>
      <c r="J51" s="33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27"/>
      <c r="E52" s="328"/>
      <c r="F52" s="44"/>
      <c r="G52" s="335"/>
      <c r="H52" s="336"/>
      <c r="I52" s="336"/>
      <c r="J52" s="33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7"/>
      <c r="E53" s="328"/>
      <c r="F53" s="44"/>
      <c r="G53" s="335"/>
      <c r="H53" s="336"/>
      <c r="I53" s="336"/>
      <c r="J53" s="33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32" t="str">
        <f ca="1">D25</f>
        <v>Answer</v>
      </c>
      <c r="E55" s="33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69"/>
      <c r="E56" s="370"/>
      <c r="F56" s="44"/>
      <c r="G56" s="335"/>
      <c r="H56" s="336"/>
      <c r="I56" s="336"/>
      <c r="J56" s="33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69"/>
      <c r="E57" s="370"/>
      <c r="F57" s="44"/>
      <c r="G57" s="335"/>
      <c r="H57" s="336"/>
      <c r="I57" s="336"/>
      <c r="J57" s="33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69"/>
      <c r="E58" s="370"/>
      <c r="F58" s="44"/>
      <c r="G58" s="335"/>
      <c r="H58" s="336"/>
      <c r="I58" s="336"/>
      <c r="J58" s="33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69"/>
      <c r="E59" s="370"/>
      <c r="F59" s="44"/>
      <c r="G59" s="335"/>
      <c r="H59" s="336"/>
      <c r="I59" s="336"/>
      <c r="J59" s="33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32" t="str">
        <f ca="1">D25</f>
        <v>Answer</v>
      </c>
      <c r="E61" s="332"/>
      <c r="F61" s="17"/>
      <c r="G61" s="41" t="str">
        <f ca="1">G25</f>
        <v>Comments</v>
      </c>
      <c r="H61" s="374"/>
      <c r="I61" s="374"/>
      <c r="J61" s="37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33"/>
      <c r="E62" s="334"/>
      <c r="F62" s="44"/>
      <c r="G62" s="335"/>
      <c r="H62" s="336"/>
      <c r="I62" s="336"/>
      <c r="J62" s="33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327"/>
      <c r="E63" s="328"/>
      <c r="F63" s="44"/>
      <c r="G63" s="335"/>
      <c r="H63" s="336"/>
      <c r="I63" s="336"/>
      <c r="J63" s="33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27"/>
      <c r="E64" s="328"/>
      <c r="F64" s="44"/>
      <c r="G64" s="335"/>
      <c r="H64" s="336"/>
      <c r="I64" s="336"/>
      <c r="J64" s="33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7"/>
      <c r="E65" s="328"/>
      <c r="F65" s="44"/>
      <c r="G65" s="335"/>
      <c r="H65" s="336"/>
      <c r="I65" s="336"/>
      <c r="J65" s="33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32" t="str">
        <f ca="1">D25</f>
        <v>Answer</v>
      </c>
      <c r="E67" s="332"/>
      <c r="F67" s="17"/>
      <c r="G67" s="41" t="str">
        <f ca="1">G25</f>
        <v>Comments</v>
      </c>
      <c r="H67" s="374" t="str">
        <f>IF(Q75="(*)","Click here to enter smelter names","")</f>
        <v/>
      </c>
      <c r="I67" s="374"/>
      <c r="J67" s="37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7"/>
      <c r="E68" s="328"/>
      <c r="F68" s="45"/>
      <c r="G68" s="335"/>
      <c r="H68" s="336"/>
      <c r="I68" s="336"/>
      <c r="J68" s="33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327"/>
      <c r="E69" s="328"/>
      <c r="F69" s="45"/>
      <c r="G69" s="335"/>
      <c r="H69" s="336"/>
      <c r="I69" s="336"/>
      <c r="J69" s="33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27"/>
      <c r="E70" s="328"/>
      <c r="F70" s="45"/>
      <c r="G70" s="335"/>
      <c r="H70" s="336"/>
      <c r="I70" s="336"/>
      <c r="J70" s="33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7"/>
      <c r="E71" s="328"/>
      <c r="F71" s="47"/>
      <c r="G71" s="335"/>
      <c r="H71" s="336"/>
      <c r="I71" s="336"/>
      <c r="J71" s="33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7" t="str">
        <f ca="1">OFFSET(L!$C$1,MATCH("Declaration"&amp;ADDRESS(ROW(),COLUMN(),4),L!$A:$A,0)-1,SL,,)</f>
        <v>Answer the Following Questions at a Company Level</v>
      </c>
      <c r="C73" s="387"/>
      <c r="D73" s="387"/>
      <c r="E73" s="387"/>
      <c r="F73" s="387"/>
      <c r="G73" s="387"/>
      <c r="H73" s="387"/>
      <c r="I73" s="387"/>
      <c r="J73" s="38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8" t="str">
        <f ca="1">D25</f>
        <v>Answer</v>
      </c>
      <c r="E74" s="338"/>
      <c r="F74" s="50"/>
      <c r="G74" s="338" t="str">
        <f ca="1">G25</f>
        <v>Comments</v>
      </c>
      <c r="H74" s="338" t="e">
        <f>HLOOKUP(SL,LT,$O74,0)</f>
        <v>#NAME?</v>
      </c>
      <c r="I74" s="33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327" t="s">
        <v>474</v>
      </c>
      <c r="E75" s="328"/>
      <c r="F75" s="54"/>
      <c r="G75" s="335" t="s">
        <v>15887</v>
      </c>
      <c r="H75" s="336"/>
      <c r="I75" s="336"/>
      <c r="J75" s="33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2"/>
      <c r="H76" s="382"/>
      <c r="I76" s="382"/>
      <c r="J76" s="38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327" t="s">
        <v>474</v>
      </c>
      <c r="E77" s="328"/>
      <c r="F77" s="54"/>
      <c r="G77" s="339" t="s">
        <v>15887</v>
      </c>
      <c r="H77" s="340"/>
      <c r="I77" s="340"/>
      <c r="J77" s="34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327" t="s">
        <v>474</v>
      </c>
      <c r="E79" s="328"/>
      <c r="F79" s="54"/>
      <c r="G79" s="335" t="s">
        <v>15887</v>
      </c>
      <c r="H79" s="336"/>
      <c r="I79" s="336"/>
      <c r="J79" s="33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327" t="s">
        <v>474</v>
      </c>
      <c r="E81" s="328"/>
      <c r="F81" s="54"/>
      <c r="G81" s="335" t="s">
        <v>15887</v>
      </c>
      <c r="H81" s="336"/>
      <c r="I81" s="336"/>
      <c r="J81" s="33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327" t="s">
        <v>474</v>
      </c>
      <c r="E83" s="328"/>
      <c r="F83" s="54"/>
      <c r="G83" s="335" t="s">
        <v>15887</v>
      </c>
      <c r="H83" s="336"/>
      <c r="I83" s="336"/>
      <c r="J83" s="33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80" t="s">
        <v>474</v>
      </c>
      <c r="E85" s="381"/>
      <c r="F85" s="54"/>
      <c r="G85" s="335" t="s">
        <v>15887</v>
      </c>
      <c r="H85" s="336"/>
      <c r="I85" s="336"/>
      <c r="J85" s="33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2"/>
      <c r="H86" s="382"/>
      <c r="I86" s="382"/>
      <c r="J86" s="38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327" t="s">
        <v>474</v>
      </c>
      <c r="E87" s="328"/>
      <c r="F87" s="54"/>
      <c r="G87" s="335" t="s">
        <v>15887</v>
      </c>
      <c r="H87" s="336"/>
      <c r="I87" s="336"/>
      <c r="J87" s="33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3"/>
      <c r="H88" s="383"/>
      <c r="I88" s="383"/>
      <c r="J88" s="38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327" t="s">
        <v>474</v>
      </c>
      <c r="E89" s="328"/>
      <c r="F89" s="54"/>
      <c r="G89" s="335" t="s">
        <v>15887</v>
      </c>
      <c r="H89" s="336"/>
      <c r="I89" s="336"/>
      <c r="J89" s="33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79" t="str">
        <f>IF(OR($D$8="",$I$3=""),"","Click here to check required fields completion")</f>
        <v/>
      </c>
      <c r="C90" s="379"/>
      <c r="D90" s="379"/>
      <c r="E90" s="379"/>
      <c r="F90" s="379"/>
      <c r="G90" s="379"/>
      <c r="H90" s="379"/>
      <c r="I90" s="379"/>
      <c r="J90" s="379"/>
      <c r="K90" s="33"/>
      <c r="L90" s="97"/>
      <c r="P90" s="2"/>
      <c r="Q90" s="2"/>
      <c r="R90" s="2"/>
      <c r="S90" s="2"/>
      <c r="T90" s="2"/>
      <c r="U90" s="2"/>
      <c r="V90" s="2"/>
      <c r="W90" s="2"/>
      <c r="X90" s="2"/>
      <c r="Y90" s="2"/>
      <c r="Z90" s="2"/>
      <c r="AA90" s="2"/>
      <c r="AB90" s="2"/>
      <c r="AC90" s="2"/>
      <c r="AD90" s="2"/>
      <c r="AE90" s="2"/>
      <c r="AF90" s="2"/>
      <c r="AG90" s="2"/>
      <c r="AH90" s="2"/>
    </row>
    <row r="91" spans="1:34" ht="15.75" thickBot="1">
      <c r="A91" s="377" t="str">
        <f ca="1">OFFSET(L!$C$1,MATCH("General"&amp;"Cpy",L!$A:$A,0)-1,SL,,)</f>
        <v>© 2026 Responsible Minerals Initiative. All rights reserved.</v>
      </c>
      <c r="B91" s="378"/>
      <c r="C91" s="378"/>
      <c r="D91" s="378"/>
      <c r="E91" s="378"/>
      <c r="F91" s="378"/>
      <c r="G91" s="378"/>
      <c r="H91" s="378"/>
      <c r="I91" s="378"/>
      <c r="J91" s="37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75" hidden="1">
      <c r="B98" s="53" t="s">
        <v>475</v>
      </c>
      <c r="D98" s="264" t="str">
        <f>IF(AND(OR($D$26="Yes",$D$26=""),OR($D$32="Yes",$D$32="")),"Unknown","")</f>
        <v/>
      </c>
      <c r="E98" s="264" t="str">
        <f>IF(AND(OR($D$26="Yes",$D$26=""),OR($D$32="Yes",$D$32="")),"Greater than 75%","")</f>
        <v/>
      </c>
      <c r="G98" s="264" t="str">
        <f>IF(OR($D$27="Yes",$D$27=""),"Yes","")</f>
        <v/>
      </c>
    </row>
    <row r="99" spans="2:7" ht="15.75" hidden="1">
      <c r="B99" s="172">
        <v>1</v>
      </c>
      <c r="D99" s="264" t="str">
        <f>IF(AND(OR($D$27="Yes",$D$27=""),OR($D$33="Yes",$D$33="")),"Yes","")</f>
        <v/>
      </c>
      <c r="E99" s="264" t="str">
        <f>IF(AND(OR($D$26="Yes",$D$26=""),OR($D$32="Yes",$D$32="")),"Greater than 50%","")</f>
        <v/>
      </c>
      <c r="G99" s="264" t="str">
        <f>IF(OR($D$27="Yes",$D$27=""),"No","")</f>
        <v/>
      </c>
    </row>
    <row r="100" spans="2:7" ht="15.75" hidden="1">
      <c r="B100" s="219" t="s">
        <v>2370</v>
      </c>
      <c r="D100" s="264" t="str">
        <f>IF(AND(OR($D$27="Yes",$D$27=""),OR($D$33="Yes",$D$33="")),"No","")</f>
        <v/>
      </c>
      <c r="E100" s="264" t="str">
        <f>IF(AND(OR($D$26="Yes",$D$26=""),OR($D$32="Yes",$D$32="")),"50% or less","")</f>
        <v/>
      </c>
      <c r="G100" s="264" t="str">
        <f>IF(OR($D$28="Yes",$D$28=""),"Yes","")</f>
        <v/>
      </c>
    </row>
    <row r="101" spans="2:7" ht="15.75" hidden="1">
      <c r="B101" s="219" t="s">
        <v>2371</v>
      </c>
      <c r="D101" s="264" t="str">
        <f>IF(AND(OR($D$27="Yes",$D$27=""),OR($D$33="Yes",$D$33="")),"Unknown","")</f>
        <v/>
      </c>
      <c r="E101" s="264" t="str">
        <f>IF(AND(OR($D$26="Yes",$D$26=""),OR($D$32="Yes",$D$32="")),"None","")</f>
        <v/>
      </c>
      <c r="G101" s="264" t="str">
        <f>IF(OR($D$28="Yes",$D$28=""),"No","")</f>
        <v/>
      </c>
    </row>
    <row r="102" spans="2:7" ht="15.75" hidden="1">
      <c r="B102" s="219" t="s">
        <v>2372</v>
      </c>
      <c r="D102" s="264" t="str">
        <f>IF(AND(OR($D$28="Yes",$D$28=""),OR($D$34="Yes",$D$34="")),"Yes","")</f>
        <v/>
      </c>
      <c r="E102" s="264" t="str">
        <f>IF(AND(OR($D$27="Yes",$D$27=""),OR($D$33="Yes",$D$33="")),"100%","")</f>
        <v/>
      </c>
      <c r="G102" s="264" t="str">
        <f>IF(OR($D$29="Yes",$D$29=""),"Yes","")</f>
        <v/>
      </c>
    </row>
    <row r="103" spans="2:7" ht="15.75" hidden="1">
      <c r="B103" s="219" t="s">
        <v>2373</v>
      </c>
      <c r="D103" s="264" t="str">
        <f>IF(AND(OR($D$28="Yes",$D$28=""),OR($D$34="Yes",$D$34="")),"No","")</f>
        <v/>
      </c>
      <c r="E103" s="264" t="str">
        <f>IF(AND(OR($D$27="Yes",$D$27=""),OR($D$33="Yes",$D$33="")),"Greater than 90%","")</f>
        <v/>
      </c>
      <c r="G103" s="264" t="str">
        <f>IF(OR($D$29="Yes",$D$29=""),"No","")</f>
        <v/>
      </c>
    </row>
    <row r="104" spans="2:7" ht="15.75" hidden="1">
      <c r="B104" s="219" t="s">
        <v>476</v>
      </c>
      <c r="D104" s="264" t="str">
        <f>IF(AND(OR($D$28="Yes",$D$28=""),OR($D$34="Yes",$D$34="")),"Unknown","")</f>
        <v/>
      </c>
      <c r="E104" s="264" t="str">
        <f>IF(AND(OR($D$27="Yes",$D$27=""),OR($D$33="Yes",$D$33="")),"Greater than 75%","")</f>
        <v/>
      </c>
    </row>
    <row r="105" spans="2:7" ht="15.75" hidden="1">
      <c r="B105" s="219" t="s">
        <v>14427</v>
      </c>
      <c r="D105" s="264" t="str">
        <f>IF(AND(OR($D$29="Yes",$D$29=""),OR($D$35="Yes",$D$35="")),"Yes","")</f>
        <v/>
      </c>
      <c r="E105" s="264" t="str">
        <f>IF(AND(OR($D$27="Yes",$D$27=""),OR($D$33="Yes",$D$33="")),"Greater than 50%","")</f>
        <v/>
      </c>
    </row>
    <row r="106" spans="2:7" ht="15.75" hidden="1">
      <c r="B106" s="219" t="s">
        <v>11949</v>
      </c>
      <c r="D106" s="264" t="str">
        <f>IF(AND(OR($D$29="Yes",$D$29=""),OR($D$35="Yes",$D$35="")),"No","")</f>
        <v/>
      </c>
      <c r="E106" s="264" t="str">
        <f>IF(AND(OR($D$27="Yes",$D$27=""),OR($D$33="Yes",$D$33="")),"50% or less","")</f>
        <v/>
      </c>
    </row>
    <row r="107" spans="2:7" ht="15.75" hidden="1">
      <c r="B107" s="219" t="s">
        <v>474</v>
      </c>
      <c r="D107" s="264" t="str">
        <f>IF(AND(OR($D$29="Yes",$D$29=""),OR($D$35="Yes",$D$35="")),"Unknown","")</f>
        <v/>
      </c>
      <c r="E107" s="264" t="str">
        <f>IF(AND(OR($D$27="Yes",$D$27=""),OR($D$33="Yes",$D$33="")),"None","")</f>
        <v/>
      </c>
    </row>
    <row r="108" spans="2:7" ht="15.75" hidden="1">
      <c r="B108" s="219" t="s">
        <v>13454</v>
      </c>
      <c r="E108" s="264" t="str">
        <f>IF(AND(OR($D$28="Yes",$D$28=""),OR($D$34="Yes",$D$34="")),"100%","")</f>
        <v/>
      </c>
    </row>
    <row r="109" spans="2:7" ht="15.75" hidden="1">
      <c r="B109" s="219" t="s">
        <v>13456</v>
      </c>
      <c r="E109" s="264" t="str">
        <f>IF(AND(OR($D$28="Yes",$D$28=""),OR($D$34="Yes",$D$34="")),"Greater than 90%","")</f>
        <v/>
      </c>
    </row>
    <row r="110" spans="2:7" ht="15.75" hidden="1">
      <c r="B110" s="219" t="s">
        <v>13457</v>
      </c>
      <c r="E110" s="264" t="str">
        <f>IF(AND(OR($D$28="Yes",$D$28=""),OR($D$34="Yes",$D$34="")),"Greater than 75%","")</f>
        <v/>
      </c>
    </row>
    <row r="111" spans="2:7" ht="15.7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E5D1E723-FB37-4BDC-9B10-785E558AA6AB}"/>
    <hyperlink ref="D20" r:id="rId4" xr:uid="{92E9213B-2781-4FE6-A353-C48494CA733F}"/>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25">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25">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25">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25">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25">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25">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25">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25">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25">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25">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25">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25">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25">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25">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25">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25">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25">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25">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25">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25">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25">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E09DD458-4EBF-4431-B380-26BF5DA63F5A}"/>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Presspahn Limited</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Matthew Pinder</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matt@presspahn.com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+441274636333</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Matthew Pinder</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matt@presspahn.com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46149</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770</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No</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No</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No applicable to our product range.</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v>
      </c>
      <c r="B57" s="86" t="str">
        <f>Declaration!D79</f>
        <v>No</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No</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No</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No</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No</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No</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4" t="s">
        <v>858</v>
      </c>
      <c r="C4" s="394"/>
      <c r="D4" s="394"/>
      <c r="E4" s="394"/>
      <c r="F4" s="394"/>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95804044-8DA9-49CB-A0C2-837E19590512}"/>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FFB634DF-0533-4B6C-8CF6-E1E8D666D79A}"/>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6c43f51-b45c-46ce-a17d-0e645ba275ed" xsi:nil="true"/>
    <lcf76f155ced4ddcb4097134ff3c332f xmlns="e91a48a9-ed5e-4ca7-9f49-3d367cbd50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16907770FC414CB37AB840216685F9" ma:contentTypeVersion="17" ma:contentTypeDescription="Create a new document." ma:contentTypeScope="" ma:versionID="d23ce85f8ec40bbc6464fcf4514a3fc1">
  <xsd:schema xmlns:xsd="http://www.w3.org/2001/XMLSchema" xmlns:xs="http://www.w3.org/2001/XMLSchema" xmlns:p="http://schemas.microsoft.com/office/2006/metadata/properties" xmlns:ns2="c6c43f51-b45c-46ce-a17d-0e645ba275ed" xmlns:ns3="e91a48a9-ed5e-4ca7-9f49-3d367cbd5038" targetNamespace="http://schemas.microsoft.com/office/2006/metadata/properties" ma:root="true" ma:fieldsID="510f7f7ca089cb54eb2842caad58e27b" ns2:_="" ns3:_="">
    <xsd:import namespace="c6c43f51-b45c-46ce-a17d-0e645ba275ed"/>
    <xsd:import namespace="e91a48a9-ed5e-4ca7-9f49-3d367cbd503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43f51-b45c-46ce-a17d-0e645ba275e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354f4150-b22c-481e-ac90-fc0877252d96}" ma:internalName="TaxCatchAll" ma:showField="CatchAllData" ma:web="c6c43f51-b45c-46ce-a17d-0e645ba275e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91a48a9-ed5e-4ca7-9f49-3d367cbd503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69fff98-0aad-4662-aeb1-8ee2208afab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3c487bba-6072-4eb4-9151-2cd6c5be77e9"/>
    <ds:schemaRef ds:uri="7f10c1a6-fb15-462f-8d2d-a19ea19c4b5e"/>
  </ds:schemaRefs>
</ds:datastoreItem>
</file>

<file path=customXml/itemProps3.xml><?xml version="1.0" encoding="utf-8"?>
<ds:datastoreItem xmlns:ds="http://schemas.openxmlformats.org/officeDocument/2006/customXml" ds:itemID="{B6B03ABF-124F-41C0-9734-617A9445E7D7}"/>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Matthew Pinder</cp:lastModifiedBy>
  <cp:lastPrinted>2015-04-21T20:47:43Z</cp:lastPrinted>
  <dcterms:created xsi:type="dcterms:W3CDTF">2010-06-21T21:00:23Z</dcterms:created>
  <dcterms:modified xsi:type="dcterms:W3CDTF">2026-05-07T13:39:19Z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0x0101004016907770FC414CB37AB840216685F9</vt:lpwstr>
  </property>
  <property fmtid="{D5CDD505-2E9C-101B-9397-08002B2CF9AE}" pid="4" name="Order">
    <vt:r8>100</vt:r8>
  </property>
  <property fmtid="{D5CDD505-2E9C-101B-9397-08002B2CF9AE}" pid="5" name="MediaServiceImageTags">
    <vt:lpwstr/>
  </property>
</Properties>
</file>